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joostoptveld/Downloads/"/>
    </mc:Choice>
  </mc:AlternateContent>
  <xr:revisionPtr revIDLastSave="0" documentId="8_{E2F9FD6A-1607-6A4F-91AA-5B2FF5C0C52E}" xr6:coauthVersionLast="47" xr6:coauthVersionMax="47" xr10:uidLastSave="{00000000-0000-0000-0000-000000000000}"/>
  <bookViews>
    <workbookView xWindow="0" yWindow="680" windowWidth="34200" windowHeight="214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6" i="1" l="1"/>
  <c r="H90" i="1" s="1"/>
  <c r="D86" i="1"/>
  <c r="C86" i="1"/>
  <c r="G85" i="1"/>
  <c r="F84" i="1"/>
  <c r="F86" i="1" s="1"/>
  <c r="E84" i="1"/>
  <c r="G83" i="1"/>
  <c r="G82" i="1"/>
  <c r="G81" i="1"/>
  <c r="H78" i="1"/>
  <c r="D78" i="1"/>
  <c r="C78" i="1"/>
  <c r="G77" i="1"/>
  <c r="G76" i="1"/>
  <c r="G75" i="1"/>
  <c r="G74" i="1"/>
  <c r="E73" i="1"/>
  <c r="G72" i="1"/>
  <c r="E72" i="1"/>
  <c r="F72" i="1" s="1"/>
  <c r="E71" i="1"/>
  <c r="G70" i="1"/>
  <c r="G69" i="1"/>
  <c r="E68" i="1"/>
  <c r="G67" i="1"/>
  <c r="E66" i="1"/>
  <c r="G65" i="1"/>
  <c r="G64" i="1"/>
  <c r="G63" i="1"/>
  <c r="G62" i="1"/>
  <c r="E61" i="1"/>
  <c r="G61" i="1" s="1"/>
  <c r="G60" i="1"/>
  <c r="G59" i="1"/>
  <c r="G58" i="1"/>
  <c r="E57" i="1"/>
  <c r="G56" i="1"/>
  <c r="E55" i="1"/>
  <c r="G54" i="1"/>
  <c r="G53" i="1"/>
  <c r="G52" i="1"/>
  <c r="G51" i="1"/>
  <c r="G50" i="1"/>
  <c r="E49" i="1"/>
  <c r="G48" i="1"/>
  <c r="G47" i="1"/>
  <c r="E46" i="1"/>
  <c r="G45" i="1"/>
  <c r="G44" i="1"/>
  <c r="G43" i="1"/>
  <c r="G42" i="1"/>
  <c r="G41" i="1"/>
  <c r="H34" i="1"/>
  <c r="E34" i="1"/>
  <c r="D34" i="1"/>
  <c r="C34" i="1"/>
  <c r="G33" i="1"/>
  <c r="G32" i="1"/>
  <c r="G31" i="1"/>
  <c r="G30" i="1"/>
  <c r="G29" i="1"/>
  <c r="G28" i="1"/>
  <c r="G27" i="1"/>
  <c r="E26" i="1"/>
  <c r="G25" i="1"/>
  <c r="E24" i="1"/>
  <c r="G24" i="1" s="1"/>
  <c r="G23" i="1"/>
  <c r="D23" i="1"/>
  <c r="G22" i="1"/>
  <c r="G21" i="1"/>
  <c r="G20" i="1"/>
  <c r="E19" i="1"/>
  <c r="G19" i="1" s="1"/>
  <c r="G18" i="1"/>
  <c r="N17" i="1"/>
  <c r="N21" i="1" s="1"/>
  <c r="N24" i="1" s="1"/>
  <c r="M17" i="1"/>
  <c r="L17" i="1"/>
  <c r="K17" i="1"/>
  <c r="E17" i="1"/>
  <c r="G17" i="1" s="1"/>
  <c r="M16" i="1"/>
  <c r="E16" i="1"/>
  <c r="G16" i="1" s="1"/>
  <c r="M15" i="1"/>
  <c r="G15" i="1"/>
  <c r="M14" i="1"/>
  <c r="H12" i="1"/>
  <c r="F12" i="1"/>
  <c r="E12" i="1"/>
  <c r="D12" i="1"/>
  <c r="D90" i="1" s="1"/>
  <c r="C12" i="1"/>
  <c r="C90" i="1" s="1"/>
  <c r="N11" i="1"/>
  <c r="K11" i="1"/>
  <c r="K21" i="1" s="1"/>
  <c r="K24" i="1" s="1"/>
  <c r="G11" i="1"/>
  <c r="G10" i="1"/>
  <c r="L9" i="1"/>
  <c r="M9" i="1" s="1"/>
  <c r="G9" i="1"/>
  <c r="L8" i="1"/>
  <c r="G8" i="1"/>
  <c r="M7" i="1"/>
  <c r="G7" i="1"/>
  <c r="M6" i="1"/>
  <c r="L6" i="1"/>
  <c r="G6" i="1"/>
  <c r="G84" i="1" l="1"/>
  <c r="E86" i="1"/>
  <c r="G86" i="1" s="1"/>
  <c r="G73" i="1"/>
  <c r="E78" i="1"/>
  <c r="F73" i="1"/>
  <c r="G71" i="1"/>
  <c r="F71" i="1"/>
  <c r="G68" i="1"/>
  <c r="F68" i="1"/>
  <c r="G66" i="1"/>
  <c r="F66" i="1"/>
  <c r="G57" i="1"/>
  <c r="F57" i="1"/>
  <c r="F55" i="1"/>
  <c r="G55" i="1"/>
  <c r="F49" i="1"/>
  <c r="G49" i="1"/>
  <c r="G46" i="1"/>
  <c r="G78" i="1" s="1"/>
  <c r="F46" i="1"/>
  <c r="F78" i="1" s="1"/>
  <c r="G26" i="1"/>
  <c r="G34" i="1" s="1"/>
  <c r="F26" i="1"/>
  <c r="F34" i="1" s="1"/>
  <c r="F90" i="1" s="1"/>
  <c r="G12" i="1"/>
  <c r="E90" i="1"/>
  <c r="G90" i="1" s="1"/>
  <c r="L11" i="1"/>
  <c r="L21" i="1" s="1"/>
  <c r="M8" i="1"/>
  <c r="M11" i="1" s="1"/>
  <c r="M21" i="1" l="1"/>
  <c r="L24" i="1"/>
  <c r="M24" i="1" s="1"/>
</calcChain>
</file>

<file path=xl/sharedStrings.xml><?xml version="1.0" encoding="utf-8"?>
<sst xmlns="http://schemas.openxmlformats.org/spreadsheetml/2006/main" count="139" uniqueCount="96">
  <si>
    <t>Revised 51st Board Budget 2025-2026</t>
  </si>
  <si>
    <t>Expenses &amp; Income</t>
  </si>
  <si>
    <t>Expenses</t>
  </si>
  <si>
    <t>Administrative costs</t>
  </si>
  <si>
    <t>Estimated</t>
  </si>
  <si>
    <t>Estimated Upper Bound</t>
  </si>
  <si>
    <t>Revised Estimated</t>
  </si>
  <si>
    <t>Revised Upper Bound</t>
  </si>
  <si>
    <t>Increase</t>
  </si>
  <si>
    <t>Actual</t>
  </si>
  <si>
    <t>Income</t>
  </si>
  <si>
    <t>Change</t>
  </si>
  <si>
    <t>Board costs</t>
  </si>
  <si>
    <t>Contribution</t>
  </si>
  <si>
    <t>General Members Assembly</t>
  </si>
  <si>
    <t>Promotion</t>
  </si>
  <si>
    <t>Board bestowal</t>
  </si>
  <si>
    <t>Interest on savings</t>
  </si>
  <si>
    <t>Constitution drink</t>
  </si>
  <si>
    <t>Subsidy</t>
  </si>
  <si>
    <t>Contact associations</t>
  </si>
  <si>
    <t>Donations</t>
  </si>
  <si>
    <t>Contact advisory bodies</t>
  </si>
  <si>
    <t>Total</t>
  </si>
  <si>
    <t>Organisational</t>
  </si>
  <si>
    <t>Organisational costs</t>
  </si>
  <si>
    <t>Upper Bound</t>
  </si>
  <si>
    <t>Career activities</t>
  </si>
  <si>
    <t>Smartphone</t>
  </si>
  <si>
    <t>Thesis market</t>
  </si>
  <si>
    <t>Promotion and visibility</t>
  </si>
  <si>
    <t>MBasement</t>
  </si>
  <si>
    <t>Office supplies</t>
  </si>
  <si>
    <t>Representation</t>
  </si>
  <si>
    <t>Insurances</t>
  </si>
  <si>
    <t>Bank costs</t>
  </si>
  <si>
    <t>Coffee and tea</t>
  </si>
  <si>
    <t>Total Income</t>
  </si>
  <si>
    <t>Stress Snack System</t>
  </si>
  <si>
    <t>Subscriptions and contribution</t>
  </si>
  <si>
    <t>Payment terminals</t>
  </si>
  <si>
    <t>Equity difference</t>
  </si>
  <si>
    <t>Board clothing and dinner reimbursement</t>
  </si>
  <si>
    <t>Postal charges</t>
  </si>
  <si>
    <t>Committee clothing</t>
  </si>
  <si>
    <t>Education</t>
  </si>
  <si>
    <t>Almanac</t>
  </si>
  <si>
    <t>Graduation gifts</t>
  </si>
  <si>
    <t>ICT</t>
  </si>
  <si>
    <t>Statutes Updates</t>
  </si>
  <si>
    <t>Remodoling Mbasement</t>
  </si>
  <si>
    <t>Activity costs</t>
  </si>
  <si>
    <t>SportCie</t>
  </si>
  <si>
    <t>Stresstrip</t>
  </si>
  <si>
    <t>Freshmen committee</t>
  </si>
  <si>
    <t>MasterCie</t>
  </si>
  <si>
    <t>Master promotion activity</t>
  </si>
  <si>
    <t>Connection Dinner</t>
  </si>
  <si>
    <t>ConnectCie</t>
  </si>
  <si>
    <t>Active members appreciation</t>
  </si>
  <si>
    <t>Active members training</t>
  </si>
  <si>
    <t>Do-group and Committee Stimulation</t>
  </si>
  <si>
    <t>Member Initiative</t>
  </si>
  <si>
    <t>Stress Congress</t>
  </si>
  <si>
    <t>Events committee</t>
  </si>
  <si>
    <t>Quest</t>
  </si>
  <si>
    <t>KIDS</t>
  </si>
  <si>
    <t>Alumni event</t>
  </si>
  <si>
    <t>WeekendCie</t>
  </si>
  <si>
    <t>Alp d'HuStress</t>
  </si>
  <si>
    <t>Board participating activities costs</t>
  </si>
  <si>
    <t>ERO/Bartender appreciation</t>
  </si>
  <si>
    <t>Activities organized by the board</t>
  </si>
  <si>
    <t>PR committee</t>
  </si>
  <si>
    <t>PilsCie</t>
  </si>
  <si>
    <t>End of the year BBQ</t>
  </si>
  <si>
    <t>Winter Kick-In</t>
  </si>
  <si>
    <t>GalaCie</t>
  </si>
  <si>
    <t>Dies</t>
  </si>
  <si>
    <t>PartyCie</t>
  </si>
  <si>
    <t>Drinks costs</t>
  </si>
  <si>
    <t>Networking Drink</t>
  </si>
  <si>
    <t>Jan Kreiken</t>
  </si>
  <si>
    <t>EscalaCie</t>
  </si>
  <si>
    <t>WISCie</t>
  </si>
  <si>
    <t>Former Board Members Day</t>
  </si>
  <si>
    <t>Stress Band</t>
  </si>
  <si>
    <t>SITCom</t>
  </si>
  <si>
    <t>SailCie</t>
  </si>
  <si>
    <t>Other costs</t>
  </si>
  <si>
    <t>Lustrum reservation (2029)</t>
  </si>
  <si>
    <t>Depreciation</t>
  </si>
  <si>
    <t>Unforeseen result (current finanical year)</t>
  </si>
  <si>
    <t>Unforeseen result (last financial year)</t>
  </si>
  <si>
    <t>Reservation Study Spaces</t>
  </si>
  <si>
    <t>Total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</si>
</sst>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_ &quot;€&quot;\ * #,##0.00_ ;_ &quot;€&quot;\ * \-#,##0.00_ ;_ &quot;€&quot;\ * &quot;-&quot;??_ ;_ @_ "/>
  </numFmts>
  <fonts count="10">
    <font>
      <sz val="12"/>
      <color theme="1"/>
      <name val="Aptos Narrow"/>
      <scheme val="minor"/>
    </font>
    <font>
      <b/>
      <sz val="30"/>
      <color rgb="FF000000"/>
      <name val="Calibri"/>
      <family val="2"/>
    </font>
    <font>
      <sz val="12"/>
      <color rgb="FF000000"/>
      <name val="&quot;Aptos Narrow&quot;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Aptos Narrow"/>
    </font>
    <font>
      <sz val="12"/>
      <color theme="1"/>
      <name val="Aptos Narrow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D9E2F3"/>
        <bgColor rgb="FFD9E2F3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2" borderId="0" xfId="0" applyFont="1" applyFill="1"/>
    <xf numFmtId="0" fontId="5" fillId="2" borderId="1" xfId="0" applyFont="1" applyFill="1" applyBorder="1"/>
    <xf numFmtId="0" fontId="6" fillId="2" borderId="1" xfId="0" applyFont="1" applyFill="1" applyBorder="1"/>
    <xf numFmtId="164" fontId="3" fillId="2" borderId="0" xfId="0" applyNumberFormat="1" applyFont="1" applyFill="1" applyAlignment="1">
      <alignment horizontal="right"/>
    </xf>
    <xf numFmtId="0" fontId="3" fillId="3" borderId="0" xfId="0" applyFont="1" applyFill="1"/>
    <xf numFmtId="165" fontId="3" fillId="3" borderId="0" xfId="0" applyNumberFormat="1" applyFont="1" applyFill="1" applyAlignment="1">
      <alignment horizontal="right"/>
    </xf>
    <xf numFmtId="165" fontId="7" fillId="3" borderId="0" xfId="0" applyNumberFormat="1" applyFont="1" applyFill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4" borderId="0" xfId="0" applyFont="1" applyFill="1"/>
    <xf numFmtId="165" fontId="3" fillId="4" borderId="0" xfId="0" applyNumberFormat="1" applyFont="1" applyFill="1" applyAlignment="1">
      <alignment horizontal="right"/>
    </xf>
    <xf numFmtId="165" fontId="7" fillId="4" borderId="0" xfId="0" applyNumberFormat="1" applyFont="1" applyFill="1" applyAlignment="1">
      <alignment horizontal="right"/>
    </xf>
    <xf numFmtId="164" fontId="4" fillId="0" borderId="0" xfId="0" applyNumberFormat="1" applyFont="1"/>
    <xf numFmtId="0" fontId="3" fillId="4" borderId="1" xfId="0" applyFont="1" applyFill="1" applyBorder="1"/>
    <xf numFmtId="0" fontId="5" fillId="2" borderId="2" xfId="0" applyFont="1" applyFill="1" applyBorder="1"/>
    <xf numFmtId="165" fontId="5" fillId="2" borderId="2" xfId="0" applyNumberFormat="1" applyFont="1" applyFill="1" applyBorder="1" applyAlignment="1">
      <alignment horizontal="right"/>
    </xf>
    <xf numFmtId="165" fontId="6" fillId="2" borderId="2" xfId="0" applyNumberFormat="1" applyFont="1" applyFill="1" applyBorder="1" applyAlignment="1">
      <alignment horizontal="right"/>
    </xf>
    <xf numFmtId="0" fontId="8" fillId="2" borderId="0" xfId="0" applyFont="1" applyFill="1"/>
    <xf numFmtId="164" fontId="9" fillId="0" borderId="0" xfId="0" applyNumberFormat="1" applyFont="1"/>
    <xf numFmtId="165" fontId="5" fillId="2" borderId="1" xfId="0" applyNumberFormat="1" applyFont="1" applyFill="1" applyBorder="1"/>
    <xf numFmtId="0" fontId="4" fillId="0" borderId="1" xfId="0" applyFont="1" applyBorder="1"/>
    <xf numFmtId="0" fontId="5" fillId="0" borderId="1" xfId="0" applyFont="1" applyBorder="1"/>
    <xf numFmtId="165" fontId="5" fillId="0" borderId="1" xfId="0" applyNumberFormat="1" applyFont="1" applyBorder="1" applyAlignment="1">
      <alignment horizontal="right"/>
    </xf>
    <xf numFmtId="4" fontId="3" fillId="0" borderId="0" xfId="0" applyNumberFormat="1" applyFont="1" applyAlignment="1">
      <alignment horizontal="right"/>
    </xf>
    <xf numFmtId="4" fontId="4" fillId="0" borderId="0" xfId="0" applyNumberFormat="1" applyFont="1"/>
    <xf numFmtId="0" fontId="9" fillId="0" borderId="0" xfId="0" applyFont="1"/>
    <xf numFmtId="165" fontId="3" fillId="0" borderId="0" xfId="0" applyNumberFormat="1" applyFont="1" applyAlignment="1">
      <alignment horizontal="right"/>
    </xf>
    <xf numFmtId="4" fontId="3" fillId="2" borderId="0" xfId="0" applyNumberFormat="1" applyFont="1" applyFill="1" applyAlignment="1">
      <alignment horizontal="right"/>
    </xf>
    <xf numFmtId="165" fontId="3" fillId="3" borderId="0" xfId="0" applyNumberFormat="1" applyFont="1" applyFill="1" applyAlignment="1">
      <alignment horizontal="left"/>
    </xf>
    <xf numFmtId="165" fontId="3" fillId="3" borderId="0" xfId="0" applyNumberFormat="1" applyFont="1" applyFill="1"/>
    <xf numFmtId="4" fontId="7" fillId="0" borderId="0" xfId="0" applyNumberFormat="1" applyFont="1" applyAlignment="1">
      <alignment horizontal="right"/>
    </xf>
    <xf numFmtId="0" fontId="5" fillId="2" borderId="3" xfId="0" applyFont="1" applyFill="1" applyBorder="1"/>
    <xf numFmtId="165" fontId="6" fillId="4" borderId="2" xfId="0" applyNumberFormat="1" applyFont="1" applyFill="1" applyBorder="1" applyAlignment="1">
      <alignment horizontal="right"/>
    </xf>
    <xf numFmtId="165" fontId="4" fillId="0" borderId="0" xfId="0" applyNumberFormat="1" applyFont="1"/>
    <xf numFmtId="165" fontId="9" fillId="0" borderId="0" xfId="0" applyNumberFormat="1" applyFont="1"/>
    <xf numFmtId="165" fontId="6" fillId="0" borderId="1" xfId="0" applyNumberFormat="1" applyFont="1" applyBorder="1" applyAlignment="1">
      <alignment horizontal="right"/>
    </xf>
    <xf numFmtId="165" fontId="5" fillId="0" borderId="1" xfId="0" applyNumberFormat="1" applyFont="1" applyBorder="1"/>
    <xf numFmtId="0" fontId="3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20">
    <dxf>
      <font>
        <strike val="0"/>
        <condense val="0"/>
        <extend val="0"/>
        <outline val="0"/>
        <shadow val="0"/>
        <vertAlign val="baseline"/>
        <sz val="11"/>
        <color rgb="FF000000"/>
        <name val="Calibri"/>
        <family val="2"/>
      </font>
      <numFmt numFmtId="165" formatCode="_ &quot;€&quot;\ * #,##0.00_ ;_ &quot;€&quot;\ * \-#,##0.00_ ;_ &quot;€&quot;\ * &quot;-&quot;??_ ;_ @_ "/>
      <fill>
        <patternFill patternType="solid">
          <fgColor rgb="FFD9E2F3"/>
          <bgColor rgb="FFD9E2F3"/>
        </patternFill>
      </fill>
      <alignment horizontal="right" vertical="bottom"/>
    </dxf>
    <dxf>
      <font>
        <strike val="0"/>
        <condense val="0"/>
        <extend val="0"/>
        <outline val="0"/>
        <shadow val="0"/>
        <vertAlign val="baseline"/>
        <sz val="11"/>
        <color rgb="FF000000"/>
        <name val="Calibri"/>
        <family val="2"/>
      </font>
      <numFmt numFmtId="165" formatCode="_ &quot;€&quot;\ * #,##0.00_ ;_ &quot;€&quot;\ * \-#,##0.00_ ;_ &quot;€&quot;\ * &quot;-&quot;??_ ;_ @_ "/>
      <fill>
        <patternFill patternType="solid">
          <fgColor rgb="FFD9E2F3"/>
          <bgColor rgb="FFD9E2F3"/>
        </patternFill>
      </fill>
      <alignment horizontal="right" vertical="bottom"/>
    </dxf>
    <dxf>
      <font>
        <strike val="0"/>
        <condense val="0"/>
        <extend val="0"/>
        <outline val="0"/>
        <shadow val="0"/>
        <vertAlign val="baseline"/>
        <sz val="11"/>
        <color rgb="FF000000"/>
        <name val="Calibri"/>
        <family val="2"/>
      </font>
      <numFmt numFmtId="165" formatCode="_ &quot;€&quot;\ * #,##0.00_ ;_ &quot;€&quot;\ * \-#,##0.00_ ;_ &quot;€&quot;\ * &quot;-&quot;??_ ;_ @_ "/>
      <fill>
        <patternFill patternType="solid">
          <fgColor rgb="FFD9E2F3"/>
          <bgColor rgb="FFD9E2F3"/>
        </patternFill>
      </fill>
      <alignment horizontal="right" vertical="bottom"/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FFFF"/>
          <bgColor rgb="FFFFFFFF"/>
        </patternFill>
      </fill>
    </dxf>
  </dxfs>
  <tableStyles count="7" defaultTableStyle="TableStyleMedium9" defaultPivotStyle="PivotStyleLight16">
    <tableStyle name="Sheet1-style" pivot="0" count="3" xr9:uid="{00000000-0011-0000-FFFF-FFFF00000000}">
      <tableStyleElement type="headerRow" dxfId="19"/>
      <tableStyleElement type="firstRowStripe" dxfId="18"/>
      <tableStyleElement type="secondRowStripe" dxfId="17"/>
    </tableStyle>
    <tableStyle name="Sheet1-style 2" pivot="0" count="2" xr9:uid="{00000000-0011-0000-FFFF-FFFF01000000}">
      <tableStyleElement type="firstRowStripe" dxfId="16"/>
      <tableStyleElement type="secondRowStripe" dxfId="15"/>
    </tableStyle>
    <tableStyle name="Sheet1-style 3" pivot="0" count="3" xr9:uid="{00000000-0011-0000-FFFF-FFFF02000000}">
      <tableStyleElement type="headerRow" dxfId="14"/>
      <tableStyleElement type="firstRowStripe" dxfId="13"/>
      <tableStyleElement type="secondRowStripe" dxfId="12"/>
    </tableStyle>
    <tableStyle name="Sheet1-style 4" pivot="0" count="2" xr9:uid="{00000000-0011-0000-FFFF-FFFF03000000}">
      <tableStyleElement type="firstRowStripe" dxfId="11"/>
      <tableStyleElement type="secondRowStripe" dxfId="10"/>
    </tableStyle>
    <tableStyle name="Sheet1-style 5" pivot="0" count="2" xr9:uid="{00000000-0011-0000-FFFF-FFFF04000000}">
      <tableStyleElement type="firstRowStripe" dxfId="9"/>
      <tableStyleElement type="secondRowStripe" dxfId="8"/>
    </tableStyle>
    <tableStyle name="Sheet1-style 6" pivot="0" count="3" xr9:uid="{00000000-0011-0000-FFFF-FFFF05000000}">
      <tableStyleElement type="headerRow" dxfId="7"/>
      <tableStyleElement type="firstRowStripe" dxfId="6"/>
      <tableStyleElement type="secondRowStripe" dxfId="5"/>
    </tableStyle>
    <tableStyle name="Sheet1-style 7" pivot="0" count="2" xr9:uid="{00000000-0011-0000-FFFF-FFFF06000000}">
      <tableStyleElement type="firstRowStripe" dxfId="4"/>
      <tableStyleElement type="secondRow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B5:H11">
  <tableColumns count="7">
    <tableColumn id="1" xr3:uid="{00000000-0010-0000-0000-000001000000}" name="Administrative costs"/>
    <tableColumn id="2" xr3:uid="{00000000-0010-0000-0000-000002000000}" name="Estimated"/>
    <tableColumn id="3" xr3:uid="{00000000-0010-0000-0000-000003000000}" name="Estimated Upper Bound"/>
    <tableColumn id="4" xr3:uid="{00000000-0010-0000-0000-000004000000}" name="Revised Estimated"/>
    <tableColumn id="5" xr3:uid="{00000000-0010-0000-0000-000005000000}" name="Revised Upper Bound"/>
    <tableColumn id="6" xr3:uid="{00000000-0010-0000-0000-000006000000}" name="Increase"/>
    <tableColumn id="7" xr3:uid="{00000000-0010-0000-0000-000007000000}" name="Actual" dataDxfId="2"/>
  </tableColumns>
  <tableStyleInfo name="Sheet1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J6:N10" headerRowCount="0">
  <tableColumns count="5">
    <tableColumn id="1" xr3:uid="{00000000-0010-0000-0100-000001000000}" name="Column1"/>
    <tableColumn id="2" xr3:uid="{00000000-0010-0000-0100-000002000000}" name="Column2"/>
    <tableColumn id="3" xr3:uid="{00000000-0010-0000-0100-000003000000}" name="Column3"/>
    <tableColumn id="4" xr3:uid="{00000000-0010-0000-0100-000004000000}" name="Column4"/>
    <tableColumn id="5" xr3:uid="{00000000-0010-0000-0100-000005000000}" name="Column5"/>
  </tableColumns>
  <tableStyleInfo name="Sheet1-style 2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B14:H32">
  <tableColumns count="7">
    <tableColumn id="1" xr3:uid="{00000000-0010-0000-0200-000001000000}" name="Organisational costs"/>
    <tableColumn id="2" xr3:uid="{00000000-0010-0000-0200-000002000000}" name="Estimated"/>
    <tableColumn id="3" xr3:uid="{00000000-0010-0000-0200-000003000000}" name="Upper Bound"/>
    <tableColumn id="4" xr3:uid="{00000000-0010-0000-0200-000004000000}" name="Revised Estimated"/>
    <tableColumn id="5" xr3:uid="{00000000-0010-0000-0200-000005000000}" name="Revised Upper Bound"/>
    <tableColumn id="6" xr3:uid="{00000000-0010-0000-0200-000006000000}" name="Increase"/>
    <tableColumn id="7" xr3:uid="{00000000-0010-0000-0200-000007000000}" name="Actual" dataDxfId="1"/>
  </tableColumns>
  <tableStyleInfo name="Sheet1-style 3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5" displayName="Table_5" ref="B41:H77" headerRowCount="0">
  <tableColumns count="7">
    <tableColumn id="1" xr3:uid="{00000000-0010-0000-0300-000001000000}" name="Column1"/>
    <tableColumn id="2" xr3:uid="{00000000-0010-0000-0300-000002000000}" name="Column2"/>
    <tableColumn id="3" xr3:uid="{00000000-0010-0000-0300-000003000000}" name="Column3"/>
    <tableColumn id="4" xr3:uid="{00000000-0010-0000-0300-000004000000}" name="Column4"/>
    <tableColumn id="5" xr3:uid="{00000000-0010-0000-0300-000005000000}" name="Column5"/>
    <tableColumn id="6" xr3:uid="{00000000-0010-0000-0300-000006000000}" name="Column6"/>
    <tableColumn id="7" xr3:uid="{00000000-0010-0000-0300-000007000000}" name="Column7" dataDxfId="0"/>
  </tableColumns>
  <tableStyleInfo name="Sheet1-style 5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6" displayName="Table_6" ref="D80:H85" headerRowCount="0">
  <tableColumns count="5">
    <tableColumn id="1" xr3:uid="{00000000-0010-0000-0400-000001000000}" name="Column1"/>
    <tableColumn id="2" xr3:uid="{00000000-0010-0000-0400-000002000000}" name="Column2"/>
    <tableColumn id="3" xr3:uid="{00000000-0010-0000-0400-000003000000}" name="Column3"/>
    <tableColumn id="4" xr3:uid="{00000000-0010-0000-0400-000004000000}" name="Column4"/>
    <tableColumn id="5" xr3:uid="{00000000-0010-0000-0400-000005000000}" name="Column5"/>
  </tableColumns>
  <tableStyleInfo name="Sheet1-style 6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_7" displayName="Table_7" ref="B82:C86" headerRowCount="0">
  <tableColumns count="2">
    <tableColumn id="1" xr3:uid="{00000000-0010-0000-0500-000001000000}" name="Column1"/>
    <tableColumn id="2" xr3:uid="{00000000-0010-0000-0500-000002000000}" name="Column2"/>
  </tableColumns>
  <tableStyleInfo name="Sheet1-style 7" showFirstColumn="1" showLastColumn="1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_4" displayName="Table_4" ref="N14:N17" headerRowCount="0">
  <tableColumns count="1">
    <tableColumn id="1" xr3:uid="{00000000-0010-0000-0600-000001000000}" name="Column1"/>
  </tableColumns>
  <tableStyleInfo name="Sheet1-style 4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9"/>
  <sheetViews>
    <sheetView tabSelected="1" topLeftCell="A2" workbookViewId="0">
      <selection activeCell="H77" sqref="H77"/>
    </sheetView>
  </sheetViews>
  <sheetFormatPr baseColWidth="10" defaultColWidth="11.1640625" defaultRowHeight="15" customHeight="1"/>
  <cols>
    <col min="1" max="1" width="12.6640625" customWidth="1"/>
    <col min="2" max="2" width="25.33203125" customWidth="1"/>
    <col min="3" max="3" width="12.6640625" customWidth="1"/>
    <col min="4" max="4" width="17" customWidth="1"/>
    <col min="5" max="5" width="13.1640625" customWidth="1"/>
    <col min="6" max="6" width="15.5" customWidth="1"/>
    <col min="7" max="11" width="12.6640625" customWidth="1"/>
    <col min="12" max="13" width="13.1640625" customWidth="1"/>
    <col min="14" max="22" width="12.6640625" customWidth="1"/>
  </cols>
  <sheetData>
    <row r="1" spans="1:14" ht="63" customHeight="1">
      <c r="A1" s="44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"/>
      <c r="M1" s="1"/>
      <c r="N1" s="2"/>
    </row>
    <row r="2" spans="1:14" ht="15.75" customHeight="1">
      <c r="A2" s="42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3"/>
      <c r="M2" s="3"/>
      <c r="N2" s="2"/>
    </row>
    <row r="3" spans="1:14" ht="15.75" customHeight="1">
      <c r="A3" s="4"/>
      <c r="B3" s="5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</row>
    <row r="4" spans="1:14" ht="15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4" ht="15.75" customHeight="1">
      <c r="A5" s="6"/>
      <c r="B5" s="7" t="s">
        <v>3</v>
      </c>
      <c r="C5" s="7" t="s">
        <v>4</v>
      </c>
      <c r="D5" s="7" t="s">
        <v>5</v>
      </c>
      <c r="E5" s="8" t="s">
        <v>6</v>
      </c>
      <c r="F5" s="8" t="s">
        <v>7</v>
      </c>
      <c r="G5" s="7" t="s">
        <v>8</v>
      </c>
      <c r="H5" s="7" t="s">
        <v>9</v>
      </c>
      <c r="I5" s="4"/>
      <c r="J5" s="7" t="s">
        <v>10</v>
      </c>
      <c r="K5" s="7" t="s">
        <v>4</v>
      </c>
      <c r="L5" s="7" t="s">
        <v>6</v>
      </c>
      <c r="M5" s="7" t="s">
        <v>11</v>
      </c>
      <c r="N5" s="7" t="s">
        <v>9</v>
      </c>
    </row>
    <row r="6" spans="1:14" ht="15.75" customHeight="1">
      <c r="A6" s="9">
        <v>2.1</v>
      </c>
      <c r="B6" s="10" t="s">
        <v>12</v>
      </c>
      <c r="C6" s="11">
        <v>1600</v>
      </c>
      <c r="D6" s="11">
        <v>1600</v>
      </c>
      <c r="E6" s="12">
        <v>1600</v>
      </c>
      <c r="F6" s="12">
        <v>1600</v>
      </c>
      <c r="G6" s="11">
        <f t="shared" ref="G6:G12" si="0">E6-C6</f>
        <v>0</v>
      </c>
      <c r="H6" s="11">
        <v>1409.81</v>
      </c>
      <c r="I6" s="13">
        <v>6.1</v>
      </c>
      <c r="J6" s="14" t="s">
        <v>13</v>
      </c>
      <c r="K6" s="15">
        <v>15700</v>
      </c>
      <c r="L6" s="15">
        <f>Table_2[[#This Row],[Column5]]</f>
        <v>14509.5</v>
      </c>
      <c r="M6" s="15">
        <f>L6-K6</f>
        <v>-1190.5</v>
      </c>
      <c r="N6" s="15">
        <v>14509.5</v>
      </c>
    </row>
    <row r="7" spans="1:14" ht="15.75" customHeight="1">
      <c r="A7" s="9">
        <v>2.2000000000000002</v>
      </c>
      <c r="B7" s="14" t="s">
        <v>14</v>
      </c>
      <c r="C7" s="15">
        <v>800</v>
      </c>
      <c r="D7" s="15">
        <v>1350</v>
      </c>
      <c r="E7" s="16">
        <v>800</v>
      </c>
      <c r="F7" s="16">
        <v>1350</v>
      </c>
      <c r="G7" s="11">
        <f t="shared" si="0"/>
        <v>0</v>
      </c>
      <c r="H7" s="15">
        <v>964.08</v>
      </c>
      <c r="I7" s="13">
        <v>6.2</v>
      </c>
      <c r="J7" s="10" t="s">
        <v>15</v>
      </c>
      <c r="K7" s="11">
        <v>15000</v>
      </c>
      <c r="L7" s="11">
        <v>14500</v>
      </c>
      <c r="M7" s="15">
        <f>L7-K7</f>
        <v>-500</v>
      </c>
      <c r="N7" s="11">
        <v>14987.57</v>
      </c>
    </row>
    <row r="8" spans="1:14" ht="15.75" customHeight="1">
      <c r="A8" s="9">
        <v>2.2999999999999998</v>
      </c>
      <c r="B8" s="10" t="s">
        <v>16</v>
      </c>
      <c r="C8" s="11">
        <v>1250</v>
      </c>
      <c r="D8" s="11">
        <v>1250</v>
      </c>
      <c r="E8" s="12">
        <v>1250</v>
      </c>
      <c r="F8" s="12">
        <v>1250</v>
      </c>
      <c r="G8" s="11">
        <f t="shared" si="0"/>
        <v>0</v>
      </c>
      <c r="H8" s="11">
        <v>1372.26</v>
      </c>
      <c r="I8" s="13">
        <v>6.3</v>
      </c>
      <c r="J8" s="14" t="s">
        <v>17</v>
      </c>
      <c r="K8" s="15">
        <v>500</v>
      </c>
      <c r="L8" s="15">
        <f>N8</f>
        <v>731.6</v>
      </c>
      <c r="M8" s="15">
        <f>L8-K8</f>
        <v>231.60000000000002</v>
      </c>
      <c r="N8" s="15">
        <v>731.6</v>
      </c>
    </row>
    <row r="9" spans="1:14" ht="15.75" customHeight="1">
      <c r="A9" s="9">
        <v>2.4</v>
      </c>
      <c r="B9" s="14" t="s">
        <v>18</v>
      </c>
      <c r="C9" s="15">
        <v>1750</v>
      </c>
      <c r="D9" s="15">
        <v>1750</v>
      </c>
      <c r="E9" s="15">
        <v>1833.05</v>
      </c>
      <c r="F9" s="15">
        <v>1833.05</v>
      </c>
      <c r="G9" s="11">
        <f t="shared" si="0"/>
        <v>83.049999999999955</v>
      </c>
      <c r="H9" s="15">
        <v>1833.05</v>
      </c>
      <c r="I9" s="13">
        <v>6.4</v>
      </c>
      <c r="J9" s="10" t="s">
        <v>19</v>
      </c>
      <c r="K9" s="11">
        <v>34364.82</v>
      </c>
      <c r="L9" s="11">
        <f>Table_2[[#This Row],[Column5]]</f>
        <v>32562</v>
      </c>
      <c r="M9" s="15">
        <f>L9-K9</f>
        <v>-1802.8199999999997</v>
      </c>
      <c r="N9" s="11">
        <v>32562</v>
      </c>
    </row>
    <row r="10" spans="1:14" ht="15.75" customHeight="1">
      <c r="A10" s="13">
        <v>2.5</v>
      </c>
      <c r="B10" s="10" t="s">
        <v>20</v>
      </c>
      <c r="C10" s="11">
        <v>700</v>
      </c>
      <c r="D10" s="11">
        <v>900</v>
      </c>
      <c r="E10" s="12">
        <v>700</v>
      </c>
      <c r="F10" s="12">
        <v>900</v>
      </c>
      <c r="G10" s="11">
        <f t="shared" si="0"/>
        <v>0</v>
      </c>
      <c r="H10" s="15">
        <v>417.03</v>
      </c>
      <c r="I10" s="17">
        <v>6.5</v>
      </c>
      <c r="J10" s="10" t="s">
        <v>21</v>
      </c>
      <c r="K10" s="15">
        <v>0</v>
      </c>
      <c r="L10" s="15">
        <v>5000</v>
      </c>
      <c r="M10" s="15">
        <v>5000</v>
      </c>
      <c r="N10" s="15">
        <v>2690</v>
      </c>
    </row>
    <row r="11" spans="1:14" ht="15.75" customHeight="1">
      <c r="A11" s="13">
        <v>2.6</v>
      </c>
      <c r="B11" s="18" t="s">
        <v>22</v>
      </c>
      <c r="C11" s="15">
        <v>1000</v>
      </c>
      <c r="D11" s="15">
        <v>1000</v>
      </c>
      <c r="E11" s="15">
        <v>1200</v>
      </c>
      <c r="F11" s="15">
        <v>1200</v>
      </c>
      <c r="G11" s="11">
        <f t="shared" si="0"/>
        <v>200</v>
      </c>
      <c r="H11" s="15">
        <v>896.92</v>
      </c>
      <c r="I11" s="17"/>
      <c r="J11" s="19" t="s">
        <v>23</v>
      </c>
      <c r="K11" s="20">
        <f>SUM(K6:K10)</f>
        <v>65564.820000000007</v>
      </c>
      <c r="L11" s="20">
        <f>SUM(L6:L10)</f>
        <v>67303.100000000006</v>
      </c>
      <c r="M11" s="20">
        <f>SUM(M6:M10)</f>
        <v>1738.2800000000002</v>
      </c>
      <c r="N11" s="20">
        <f>SUM(N6:N10)</f>
        <v>65480.67</v>
      </c>
    </row>
    <row r="12" spans="1:14" ht="15.75" customHeight="1">
      <c r="A12" s="17"/>
      <c r="B12" s="7" t="s">
        <v>23</v>
      </c>
      <c r="C12" s="20">
        <f>SUM(C6:C11)</f>
        <v>7100</v>
      </c>
      <c r="D12" s="20">
        <f>SUM(D6:D11)</f>
        <v>7850</v>
      </c>
      <c r="E12" s="21">
        <f>SUM(E6:E11)</f>
        <v>7383.05</v>
      </c>
      <c r="F12" s="21">
        <f>SUM(F6:F11)</f>
        <v>8133.05</v>
      </c>
      <c r="G12" s="20">
        <f t="shared" si="0"/>
        <v>283.05000000000018</v>
      </c>
      <c r="H12" s="20">
        <f>SUM(H6:H11)</f>
        <v>6893.15</v>
      </c>
      <c r="I12" s="4"/>
      <c r="J12" s="4"/>
      <c r="K12" s="4"/>
      <c r="L12" s="4"/>
      <c r="M12" s="4"/>
      <c r="N12" s="22"/>
    </row>
    <row r="13" spans="1:14" ht="15.75" customHeight="1">
      <c r="A13" s="17"/>
      <c r="B13" s="4"/>
      <c r="C13" s="4"/>
      <c r="D13" s="17"/>
      <c r="E13" s="23"/>
      <c r="F13" s="23"/>
      <c r="G13" s="17"/>
      <c r="H13" s="17"/>
      <c r="I13" s="17"/>
      <c r="J13" s="7" t="s">
        <v>24</v>
      </c>
      <c r="K13" s="24" t="s">
        <v>4</v>
      </c>
      <c r="L13" s="7" t="s">
        <v>6</v>
      </c>
      <c r="M13" s="7" t="s">
        <v>11</v>
      </c>
      <c r="N13" s="24" t="s">
        <v>9</v>
      </c>
    </row>
    <row r="14" spans="1:14" ht="15.75" customHeight="1">
      <c r="A14" s="17"/>
      <c r="B14" s="7" t="s">
        <v>25</v>
      </c>
      <c r="C14" s="7" t="s">
        <v>4</v>
      </c>
      <c r="D14" s="7" t="s">
        <v>26</v>
      </c>
      <c r="E14" s="8" t="s">
        <v>6</v>
      </c>
      <c r="F14" s="8" t="s">
        <v>7</v>
      </c>
      <c r="G14" s="7" t="s">
        <v>8</v>
      </c>
      <c r="H14" s="7" t="s">
        <v>9</v>
      </c>
      <c r="I14" s="9">
        <v>7.1</v>
      </c>
      <c r="J14" s="10" t="s">
        <v>27</v>
      </c>
      <c r="K14" s="11">
        <v>9000</v>
      </c>
      <c r="L14" s="11">
        <v>11000</v>
      </c>
      <c r="M14" s="15">
        <f>L14-K14</f>
        <v>2000</v>
      </c>
      <c r="N14" s="11">
        <v>9750.7800000000007</v>
      </c>
    </row>
    <row r="15" spans="1:14" ht="15.75" customHeight="1">
      <c r="A15" s="13">
        <v>3.1</v>
      </c>
      <c r="B15" s="10" t="s">
        <v>28</v>
      </c>
      <c r="C15" s="11">
        <v>99.2</v>
      </c>
      <c r="D15" s="11">
        <v>110</v>
      </c>
      <c r="E15" s="12">
        <v>46.79</v>
      </c>
      <c r="F15" s="12">
        <v>46.79</v>
      </c>
      <c r="G15" s="11">
        <f t="shared" ref="G15:G33" si="1">E15-C15</f>
        <v>-52.410000000000004</v>
      </c>
      <c r="H15" s="11">
        <v>174.25</v>
      </c>
      <c r="I15" s="13">
        <v>7.2</v>
      </c>
      <c r="J15" s="14" t="s">
        <v>29</v>
      </c>
      <c r="K15" s="15">
        <v>1550</v>
      </c>
      <c r="L15" s="15">
        <v>850.58</v>
      </c>
      <c r="M15" s="15">
        <f>L15-K15</f>
        <v>-699.42</v>
      </c>
      <c r="N15" s="15">
        <v>850.58</v>
      </c>
    </row>
    <row r="16" spans="1:14" ht="15.75" customHeight="1">
      <c r="A16" s="13">
        <v>3.2</v>
      </c>
      <c r="B16" s="14" t="s">
        <v>30</v>
      </c>
      <c r="C16" s="15">
        <v>300</v>
      </c>
      <c r="D16" s="15">
        <v>451</v>
      </c>
      <c r="E16" s="16">
        <f>Table_3[[#This Row],[Actual]]</f>
        <v>206.42</v>
      </c>
      <c r="F16" s="16">
        <v>451</v>
      </c>
      <c r="G16" s="11">
        <f t="shared" si="1"/>
        <v>-93.580000000000013</v>
      </c>
      <c r="H16" s="15">
        <v>206.42</v>
      </c>
      <c r="I16" s="13">
        <v>7.3</v>
      </c>
      <c r="J16" s="10" t="s">
        <v>31</v>
      </c>
      <c r="K16" s="11">
        <v>1750</v>
      </c>
      <c r="L16" s="11">
        <v>2000</v>
      </c>
      <c r="M16" s="15">
        <f>L16-K16</f>
        <v>250</v>
      </c>
      <c r="N16" s="11">
        <v>2083.35</v>
      </c>
    </row>
    <row r="17" spans="1:14" ht="15.75" customHeight="1">
      <c r="A17" s="13">
        <v>3.3</v>
      </c>
      <c r="B17" s="10" t="s">
        <v>32</v>
      </c>
      <c r="C17" s="11">
        <v>700</v>
      </c>
      <c r="D17" s="11">
        <v>1250</v>
      </c>
      <c r="E17" s="11">
        <f>Table_3[[#This Row],[Actual]]</f>
        <v>1397.14</v>
      </c>
      <c r="F17" s="11">
        <v>1400</v>
      </c>
      <c r="G17" s="11">
        <f t="shared" si="1"/>
        <v>697.1400000000001</v>
      </c>
      <c r="H17" s="11">
        <v>1397.14</v>
      </c>
      <c r="I17" s="17"/>
      <c r="J17" s="19" t="s">
        <v>23</v>
      </c>
      <c r="K17" s="20">
        <f>SUM(K14:K16)</f>
        <v>12300</v>
      </c>
      <c r="L17" s="20">
        <f>SUM(L14:L16)</f>
        <v>13850.58</v>
      </c>
      <c r="M17" s="20">
        <f>SUM(M14:M16)</f>
        <v>1550.58</v>
      </c>
      <c r="N17" s="20">
        <f>SUM(N14:N16)</f>
        <v>12684.710000000001</v>
      </c>
    </row>
    <row r="18" spans="1:14" ht="15.75" customHeight="1">
      <c r="A18" s="9">
        <v>3.4</v>
      </c>
      <c r="B18" s="14" t="s">
        <v>33</v>
      </c>
      <c r="C18" s="15">
        <v>2500</v>
      </c>
      <c r="D18" s="15">
        <v>2750</v>
      </c>
      <c r="E18" s="16">
        <v>2500</v>
      </c>
      <c r="F18" s="16">
        <v>2750</v>
      </c>
      <c r="G18" s="11">
        <f t="shared" si="1"/>
        <v>0</v>
      </c>
      <c r="H18" s="15">
        <v>2401.89</v>
      </c>
      <c r="I18" s="17"/>
      <c r="J18" s="6"/>
      <c r="K18" s="6"/>
      <c r="L18" s="6"/>
      <c r="M18" s="6"/>
    </row>
    <row r="19" spans="1:14" ht="15.75" customHeight="1">
      <c r="A19" s="13">
        <v>3.5</v>
      </c>
      <c r="B19" s="10" t="s">
        <v>34</v>
      </c>
      <c r="C19" s="11">
        <v>796.16</v>
      </c>
      <c r="D19" s="11">
        <v>850</v>
      </c>
      <c r="E19" s="12">
        <f>H19</f>
        <v>775.25</v>
      </c>
      <c r="F19" s="12">
        <v>775.25</v>
      </c>
      <c r="G19" s="11">
        <f t="shared" si="1"/>
        <v>-20.909999999999968</v>
      </c>
      <c r="H19" s="11">
        <v>775.25</v>
      </c>
      <c r="I19" s="4"/>
      <c r="J19" s="6"/>
      <c r="K19" s="6"/>
      <c r="L19" s="6"/>
      <c r="M19" s="6"/>
      <c r="N19" s="6"/>
    </row>
    <row r="20" spans="1:14" ht="15.75" customHeight="1">
      <c r="A20" s="13">
        <v>3.6</v>
      </c>
      <c r="B20" s="14" t="s">
        <v>35</v>
      </c>
      <c r="C20" s="15">
        <v>1550</v>
      </c>
      <c r="D20" s="15">
        <v>1750</v>
      </c>
      <c r="E20" s="16">
        <v>1550</v>
      </c>
      <c r="F20" s="16">
        <v>1750</v>
      </c>
      <c r="G20" s="11">
        <f t="shared" si="1"/>
        <v>0</v>
      </c>
      <c r="H20" s="15">
        <v>1800.24</v>
      </c>
      <c r="J20" s="25"/>
      <c r="K20" s="26" t="s">
        <v>4</v>
      </c>
      <c r="L20" s="7" t="s">
        <v>6</v>
      </c>
      <c r="M20" s="7" t="s">
        <v>11</v>
      </c>
      <c r="N20" s="26" t="s">
        <v>9</v>
      </c>
    </row>
    <row r="21" spans="1:14" ht="15.75" customHeight="1">
      <c r="A21" s="13">
        <v>3.7</v>
      </c>
      <c r="B21" s="10" t="s">
        <v>36</v>
      </c>
      <c r="C21" s="11">
        <v>3500</v>
      </c>
      <c r="D21" s="11">
        <v>4000</v>
      </c>
      <c r="E21" s="12">
        <v>3500</v>
      </c>
      <c r="F21" s="12">
        <v>4000</v>
      </c>
      <c r="G21" s="11">
        <f t="shared" si="1"/>
        <v>0</v>
      </c>
      <c r="H21" s="11">
        <v>3094.51</v>
      </c>
      <c r="J21" s="26" t="s">
        <v>37</v>
      </c>
      <c r="K21" s="27">
        <f>SUM(K11+K17)</f>
        <v>77864.820000000007</v>
      </c>
      <c r="L21" s="27">
        <f>SUM(L11+L17)</f>
        <v>81153.680000000008</v>
      </c>
      <c r="M21" s="20">
        <f>L21-K21</f>
        <v>3288.8600000000006</v>
      </c>
      <c r="N21" s="27">
        <f>N17+N11</f>
        <v>78165.38</v>
      </c>
    </row>
    <row r="22" spans="1:14" ht="15.75" customHeight="1">
      <c r="A22" s="13">
        <v>3.8</v>
      </c>
      <c r="B22" s="14" t="s">
        <v>38</v>
      </c>
      <c r="C22" s="15">
        <v>250</v>
      </c>
      <c r="D22" s="15">
        <v>300</v>
      </c>
      <c r="E22" s="16">
        <v>250</v>
      </c>
      <c r="F22" s="16">
        <v>500</v>
      </c>
      <c r="G22" s="11">
        <f t="shared" si="1"/>
        <v>0</v>
      </c>
      <c r="H22" s="15">
        <v>440.23</v>
      </c>
      <c r="J22" s="4"/>
      <c r="K22" s="4"/>
      <c r="L22" s="4"/>
      <c r="M22" s="4"/>
    </row>
    <row r="23" spans="1:14" ht="15.75" customHeight="1">
      <c r="A23" s="13">
        <v>3.9</v>
      </c>
      <c r="B23" s="10" t="s">
        <v>39</v>
      </c>
      <c r="C23" s="11">
        <v>5292.12</v>
      </c>
      <c r="D23" s="11">
        <f>C23*1.03</f>
        <v>5450.8836000000001</v>
      </c>
      <c r="E23" s="11">
        <v>6300.29</v>
      </c>
      <c r="F23" s="11">
        <v>6300.29</v>
      </c>
      <c r="G23" s="11">
        <f t="shared" si="1"/>
        <v>1008.1700000000001</v>
      </c>
      <c r="H23" s="11">
        <v>6148.9</v>
      </c>
      <c r="J23" s="25"/>
      <c r="K23" s="26" t="s">
        <v>4</v>
      </c>
      <c r="L23" s="7" t="s">
        <v>6</v>
      </c>
      <c r="M23" s="7" t="s">
        <v>11</v>
      </c>
      <c r="N23" s="26" t="s">
        <v>9</v>
      </c>
    </row>
    <row r="24" spans="1:14" ht="15.75" customHeight="1">
      <c r="A24" s="28">
        <v>3.1</v>
      </c>
      <c r="B24" s="14" t="s">
        <v>40</v>
      </c>
      <c r="C24" s="15">
        <v>0</v>
      </c>
      <c r="D24" s="15">
        <v>200</v>
      </c>
      <c r="E24" s="16">
        <f>Table_3[[#This Row],[Actual]]</f>
        <v>78.69</v>
      </c>
      <c r="F24" s="16">
        <v>200</v>
      </c>
      <c r="G24" s="11">
        <f t="shared" si="1"/>
        <v>78.69</v>
      </c>
      <c r="H24" s="15">
        <v>78.69</v>
      </c>
      <c r="J24" s="26" t="s">
        <v>41</v>
      </c>
      <c r="K24" s="27">
        <f>K21-C90</f>
        <v>-9100.2099999999919</v>
      </c>
      <c r="L24" s="27">
        <f>L21-E90</f>
        <v>155.46000000002095</v>
      </c>
      <c r="M24" s="20">
        <f>L24-K24</f>
        <v>9255.6700000000128</v>
      </c>
      <c r="N24" s="27">
        <f>N21-H90</f>
        <v>-1208.8299999999726</v>
      </c>
    </row>
    <row r="25" spans="1:14" ht="15.75" customHeight="1">
      <c r="A25" s="28">
        <v>3.11</v>
      </c>
      <c r="B25" s="10" t="s">
        <v>42</v>
      </c>
      <c r="C25" s="11">
        <v>3210</v>
      </c>
      <c r="D25" s="11">
        <v>3210</v>
      </c>
      <c r="E25" s="12">
        <v>3420</v>
      </c>
      <c r="F25" s="12">
        <v>3420</v>
      </c>
      <c r="G25" s="11">
        <f t="shared" si="1"/>
        <v>210</v>
      </c>
      <c r="H25" s="11">
        <v>3420</v>
      </c>
      <c r="J25" s="4"/>
      <c r="K25" s="4"/>
      <c r="L25" s="4"/>
      <c r="M25" s="4"/>
    </row>
    <row r="26" spans="1:14" ht="15.75" customHeight="1">
      <c r="A26" s="28">
        <v>3.12</v>
      </c>
      <c r="B26" s="14" t="s">
        <v>43</v>
      </c>
      <c r="C26" s="15">
        <v>275</v>
      </c>
      <c r="D26" s="15">
        <v>300</v>
      </c>
      <c r="E26" s="16">
        <f>Table_3[[#This Row],[Actual]]</f>
        <v>52.4</v>
      </c>
      <c r="F26" s="16">
        <f>Table_3[[#This Row],[Revised Estimated]]</f>
        <v>52.4</v>
      </c>
      <c r="G26" s="11">
        <f t="shared" si="1"/>
        <v>-222.6</v>
      </c>
      <c r="H26" s="15">
        <v>52.4</v>
      </c>
      <c r="J26" s="4"/>
      <c r="K26" s="4"/>
      <c r="L26" s="4"/>
      <c r="M26" s="4"/>
      <c r="N26" s="2"/>
    </row>
    <row r="27" spans="1:14" ht="15.75" customHeight="1">
      <c r="A27" s="28">
        <v>3.13</v>
      </c>
      <c r="B27" s="10" t="s">
        <v>44</v>
      </c>
      <c r="C27" s="11">
        <v>3200</v>
      </c>
      <c r="D27" s="11">
        <v>3200</v>
      </c>
      <c r="E27" s="12">
        <v>3200</v>
      </c>
      <c r="F27" s="12">
        <v>3200</v>
      </c>
      <c r="G27" s="11">
        <f t="shared" si="1"/>
        <v>0</v>
      </c>
      <c r="H27" s="11">
        <v>3285.71</v>
      </c>
      <c r="J27" s="2"/>
      <c r="K27" s="2"/>
      <c r="L27" s="2"/>
      <c r="M27" s="2"/>
      <c r="N27" s="2"/>
    </row>
    <row r="28" spans="1:14" ht="15.75" customHeight="1">
      <c r="A28" s="28">
        <v>3.14</v>
      </c>
      <c r="B28" s="14" t="s">
        <v>45</v>
      </c>
      <c r="C28" s="15">
        <v>1200</v>
      </c>
      <c r="D28" s="15">
        <v>1250</v>
      </c>
      <c r="E28" s="15">
        <v>1500</v>
      </c>
      <c r="F28" s="15">
        <v>1600</v>
      </c>
      <c r="G28" s="11">
        <f t="shared" si="1"/>
        <v>300</v>
      </c>
      <c r="H28" s="15">
        <v>1570.53</v>
      </c>
      <c r="N28" s="2"/>
    </row>
    <row r="29" spans="1:14" ht="15.75" customHeight="1">
      <c r="A29" s="28">
        <v>3.15</v>
      </c>
      <c r="B29" s="10" t="s">
        <v>46</v>
      </c>
      <c r="C29" s="11">
        <v>800</v>
      </c>
      <c r="D29" s="11">
        <v>1000</v>
      </c>
      <c r="E29" s="12">
        <v>800</v>
      </c>
      <c r="F29" s="12">
        <v>1000</v>
      </c>
      <c r="G29" s="11">
        <f t="shared" si="1"/>
        <v>0</v>
      </c>
      <c r="H29" s="11">
        <v>800</v>
      </c>
      <c r="N29" s="2"/>
    </row>
    <row r="30" spans="1:14" ht="15.75" customHeight="1">
      <c r="A30" s="28">
        <v>3.16</v>
      </c>
      <c r="B30" s="14" t="s">
        <v>47</v>
      </c>
      <c r="C30" s="15">
        <v>0</v>
      </c>
      <c r="D30" s="15">
        <v>0</v>
      </c>
      <c r="E30" s="16">
        <v>0</v>
      </c>
      <c r="F30" s="16">
        <v>0</v>
      </c>
      <c r="G30" s="11">
        <f t="shared" si="1"/>
        <v>0</v>
      </c>
      <c r="H30" s="15">
        <v>0</v>
      </c>
      <c r="N30" s="2"/>
    </row>
    <row r="31" spans="1:14" ht="15.75" customHeight="1">
      <c r="A31" s="28">
        <v>3.17</v>
      </c>
      <c r="B31" s="10" t="s">
        <v>48</v>
      </c>
      <c r="C31" s="11">
        <v>500</v>
      </c>
      <c r="D31" s="11">
        <v>1500</v>
      </c>
      <c r="E31" s="12">
        <v>550</v>
      </c>
      <c r="F31" s="12">
        <v>1500</v>
      </c>
      <c r="G31" s="11">
        <f t="shared" si="1"/>
        <v>50</v>
      </c>
      <c r="H31" s="11">
        <v>630.44000000000005</v>
      </c>
      <c r="N31" s="2"/>
    </row>
    <row r="32" spans="1:14" ht="15.75" customHeight="1">
      <c r="A32" s="4">
        <v>3.18</v>
      </c>
      <c r="B32" s="14" t="s">
        <v>49</v>
      </c>
      <c r="C32" s="15">
        <v>250</v>
      </c>
      <c r="D32" s="15">
        <v>250</v>
      </c>
      <c r="E32" s="16">
        <v>250</v>
      </c>
      <c r="F32" s="16">
        <v>250</v>
      </c>
      <c r="G32" s="11">
        <f t="shared" si="1"/>
        <v>0</v>
      </c>
      <c r="H32" s="15">
        <v>3.1</v>
      </c>
      <c r="N32" s="2"/>
    </row>
    <row r="33" spans="1:14" ht="15.75" customHeight="1">
      <c r="A33" s="29">
        <v>3.19</v>
      </c>
      <c r="B33" s="14" t="s">
        <v>50</v>
      </c>
      <c r="C33" s="15">
        <v>0</v>
      </c>
      <c r="D33" s="15">
        <v>0</v>
      </c>
      <c r="E33" s="15">
        <v>350</v>
      </c>
      <c r="F33" s="15">
        <v>350</v>
      </c>
      <c r="G33" s="11">
        <f t="shared" si="1"/>
        <v>350</v>
      </c>
      <c r="H33" s="15">
        <v>350</v>
      </c>
      <c r="N33" s="2"/>
    </row>
    <row r="34" spans="1:14" ht="15.75" customHeight="1">
      <c r="A34" s="4"/>
      <c r="B34" s="19" t="s">
        <v>23</v>
      </c>
      <c r="C34" s="21">
        <f t="shared" ref="C34:H34" si="2">SUM(C15:C33)</f>
        <v>24422.48</v>
      </c>
      <c r="D34" s="21">
        <f t="shared" si="2"/>
        <v>27821.883600000001</v>
      </c>
      <c r="E34" s="21">
        <f t="shared" si="2"/>
        <v>26726.98</v>
      </c>
      <c r="F34" s="21">
        <f t="shared" si="2"/>
        <v>29545.730000000003</v>
      </c>
      <c r="G34" s="21">
        <f t="shared" si="2"/>
        <v>2304.5000000000005</v>
      </c>
      <c r="H34" s="21">
        <f t="shared" si="2"/>
        <v>26629.699999999997</v>
      </c>
      <c r="N34" s="2"/>
    </row>
    <row r="35" spans="1:14" ht="15.75" customHeight="1">
      <c r="N35" s="2"/>
    </row>
    <row r="36" spans="1:14" ht="15.75" customHeight="1">
      <c r="N36" s="2"/>
    </row>
    <row r="37" spans="1:14" ht="15.75" customHeight="1">
      <c r="N37" s="2"/>
    </row>
    <row r="38" spans="1:14" ht="15.75" customHeight="1">
      <c r="N38" s="2"/>
    </row>
    <row r="39" spans="1:14" ht="15.75" customHeight="1">
      <c r="N39" s="2"/>
    </row>
    <row r="40" spans="1:14" ht="15.75" customHeight="1">
      <c r="A40" s="17"/>
      <c r="B40" s="7" t="s">
        <v>51</v>
      </c>
      <c r="C40" s="24" t="s">
        <v>4</v>
      </c>
      <c r="D40" s="24" t="s">
        <v>26</v>
      </c>
      <c r="E40" s="8" t="s">
        <v>6</v>
      </c>
      <c r="F40" s="8" t="s">
        <v>7</v>
      </c>
      <c r="G40" s="24" t="s">
        <v>8</v>
      </c>
      <c r="H40" s="24" t="s">
        <v>9</v>
      </c>
      <c r="N40" s="2"/>
    </row>
    <row r="41" spans="1:14" ht="15.75" customHeight="1">
      <c r="A41" s="13">
        <v>4.0999999999999996</v>
      </c>
      <c r="B41" s="10" t="s">
        <v>52</v>
      </c>
      <c r="C41" s="11">
        <v>2500</v>
      </c>
      <c r="D41" s="11">
        <v>3000</v>
      </c>
      <c r="E41" s="12">
        <v>2500</v>
      </c>
      <c r="F41" s="12">
        <v>3000</v>
      </c>
      <c r="G41" s="11">
        <f t="shared" ref="G41:G77" si="3">E41-C41</f>
        <v>0</v>
      </c>
      <c r="H41" s="11">
        <v>2759.67</v>
      </c>
      <c r="N41" s="2"/>
    </row>
    <row r="42" spans="1:14" ht="15.75" customHeight="1">
      <c r="A42" s="9">
        <v>4.2</v>
      </c>
      <c r="B42" s="14" t="s">
        <v>53</v>
      </c>
      <c r="C42" s="15">
        <v>2000</v>
      </c>
      <c r="D42" s="15">
        <v>2500</v>
      </c>
      <c r="E42" s="16">
        <v>0</v>
      </c>
      <c r="F42" s="16">
        <v>0</v>
      </c>
      <c r="G42" s="11">
        <f t="shared" si="3"/>
        <v>-2000</v>
      </c>
      <c r="H42" s="15">
        <v>0</v>
      </c>
      <c r="N42" s="2"/>
    </row>
    <row r="43" spans="1:14" ht="15.75" customHeight="1">
      <c r="A43" s="13">
        <v>4.3</v>
      </c>
      <c r="B43" s="10" t="s">
        <v>54</v>
      </c>
      <c r="C43" s="11">
        <v>1150</v>
      </c>
      <c r="D43" s="11">
        <v>1250</v>
      </c>
      <c r="E43" s="11">
        <v>1500</v>
      </c>
      <c r="F43" s="11">
        <v>1600</v>
      </c>
      <c r="G43" s="11">
        <f t="shared" si="3"/>
        <v>350</v>
      </c>
      <c r="H43" s="11">
        <v>1159.74</v>
      </c>
      <c r="N43" s="2"/>
    </row>
    <row r="44" spans="1:14" ht="15.75" customHeight="1">
      <c r="A44" s="13">
        <v>4.4000000000000004</v>
      </c>
      <c r="B44" s="14" t="s">
        <v>55</v>
      </c>
      <c r="C44" s="15">
        <v>625</v>
      </c>
      <c r="D44" s="15">
        <v>750</v>
      </c>
      <c r="E44" s="15">
        <v>975</v>
      </c>
      <c r="F44" s="15">
        <v>1150</v>
      </c>
      <c r="G44" s="11">
        <f t="shared" si="3"/>
        <v>350</v>
      </c>
      <c r="H44" s="15">
        <v>908.46</v>
      </c>
      <c r="N44" s="2"/>
    </row>
    <row r="45" spans="1:14" ht="15.75" customHeight="1">
      <c r="A45" s="13">
        <v>4.5</v>
      </c>
      <c r="B45" s="10" t="s">
        <v>56</v>
      </c>
      <c r="C45" s="11">
        <v>350</v>
      </c>
      <c r="D45" s="11">
        <v>400</v>
      </c>
      <c r="E45" s="11">
        <v>0</v>
      </c>
      <c r="F45" s="11">
        <v>0</v>
      </c>
      <c r="G45" s="11">
        <f t="shared" si="3"/>
        <v>-350</v>
      </c>
      <c r="H45" s="11">
        <v>0</v>
      </c>
      <c r="N45" s="2"/>
    </row>
    <row r="46" spans="1:14" ht="15.75" customHeight="1">
      <c r="A46" s="13">
        <v>4.5999999999999996</v>
      </c>
      <c r="B46" s="14" t="s">
        <v>57</v>
      </c>
      <c r="C46" s="15">
        <v>550</v>
      </c>
      <c r="D46" s="15">
        <v>600</v>
      </c>
      <c r="E46" s="15">
        <f>H46</f>
        <v>509.24</v>
      </c>
      <c r="F46" s="15">
        <f>E46</f>
        <v>509.24</v>
      </c>
      <c r="G46" s="11">
        <f t="shared" si="3"/>
        <v>-40.759999999999991</v>
      </c>
      <c r="H46" s="15">
        <v>509.24</v>
      </c>
      <c r="N46" s="2"/>
    </row>
    <row r="47" spans="1:14" ht="15.75" customHeight="1">
      <c r="A47" s="13">
        <v>4.7</v>
      </c>
      <c r="B47" s="10" t="s">
        <v>58</v>
      </c>
      <c r="C47" s="11">
        <v>450</v>
      </c>
      <c r="D47" s="11">
        <v>550</v>
      </c>
      <c r="E47" s="11">
        <v>650</v>
      </c>
      <c r="F47" s="11">
        <v>1000</v>
      </c>
      <c r="G47" s="11">
        <f t="shared" si="3"/>
        <v>200</v>
      </c>
      <c r="H47" s="15">
        <v>552.25</v>
      </c>
      <c r="N47" s="2"/>
    </row>
    <row r="48" spans="1:14" ht="15.75" customHeight="1">
      <c r="A48" s="9">
        <v>4.8</v>
      </c>
      <c r="B48" s="14" t="s">
        <v>59</v>
      </c>
      <c r="C48" s="15">
        <v>6500</v>
      </c>
      <c r="D48" s="15">
        <v>7000</v>
      </c>
      <c r="E48" s="15">
        <v>6500</v>
      </c>
      <c r="F48" s="15">
        <v>7000</v>
      </c>
      <c r="G48" s="11">
        <f t="shared" si="3"/>
        <v>0</v>
      </c>
      <c r="H48" s="15">
        <v>7103.72</v>
      </c>
      <c r="N48" s="2"/>
    </row>
    <row r="49" spans="1:14" ht="15.75" customHeight="1">
      <c r="A49" s="13">
        <v>4.9000000000000004</v>
      </c>
      <c r="B49" s="10" t="s">
        <v>60</v>
      </c>
      <c r="C49" s="11">
        <v>150</v>
      </c>
      <c r="D49" s="11">
        <v>500</v>
      </c>
      <c r="E49" s="11">
        <f>Table_5[[#This Row],[Column7]]</f>
        <v>82.64</v>
      </c>
      <c r="F49" s="11">
        <f>Table_5[[#This Row],[Column4]]</f>
        <v>82.64</v>
      </c>
      <c r="G49" s="11">
        <f t="shared" si="3"/>
        <v>-67.36</v>
      </c>
      <c r="H49" s="11">
        <v>82.64</v>
      </c>
      <c r="N49" s="2"/>
    </row>
    <row r="50" spans="1:14" ht="15.75" customHeight="1">
      <c r="A50" s="28">
        <v>4.0999999999999996</v>
      </c>
      <c r="B50" s="14" t="s">
        <v>61</v>
      </c>
      <c r="C50" s="15">
        <v>175</v>
      </c>
      <c r="D50" s="15">
        <v>200</v>
      </c>
      <c r="E50" s="15">
        <v>175</v>
      </c>
      <c r="F50" s="15">
        <v>200</v>
      </c>
      <c r="G50" s="11">
        <f t="shared" si="3"/>
        <v>0</v>
      </c>
      <c r="H50" s="15">
        <v>50</v>
      </c>
      <c r="N50" s="2"/>
    </row>
    <row r="51" spans="1:14" ht="15.75" customHeight="1">
      <c r="A51" s="28">
        <v>4.1100000000000003</v>
      </c>
      <c r="B51" s="10" t="s">
        <v>62</v>
      </c>
      <c r="C51" s="11">
        <v>1000</v>
      </c>
      <c r="D51" s="11">
        <v>1250</v>
      </c>
      <c r="E51" s="11">
        <v>1000</v>
      </c>
      <c r="F51" s="11">
        <v>1250</v>
      </c>
      <c r="G51" s="11">
        <f t="shared" si="3"/>
        <v>0</v>
      </c>
      <c r="H51" s="11">
        <v>776.95</v>
      </c>
      <c r="N51" s="2"/>
    </row>
    <row r="52" spans="1:14" ht="15.75" customHeight="1">
      <c r="A52" s="28">
        <v>4.12</v>
      </c>
      <c r="B52" s="14" t="s">
        <v>63</v>
      </c>
      <c r="C52" s="15">
        <v>3000</v>
      </c>
      <c r="D52" s="15">
        <v>4500</v>
      </c>
      <c r="E52" s="15">
        <v>1500</v>
      </c>
      <c r="F52" s="15">
        <v>4500</v>
      </c>
      <c r="G52" s="11">
        <f t="shared" si="3"/>
        <v>-1500</v>
      </c>
      <c r="H52" s="15">
        <v>1408.16</v>
      </c>
      <c r="N52" s="2"/>
    </row>
    <row r="53" spans="1:14" ht="15.75" customHeight="1">
      <c r="A53" s="28">
        <v>4.13</v>
      </c>
      <c r="B53" s="10" t="s">
        <v>64</v>
      </c>
      <c r="C53" s="11">
        <v>3000</v>
      </c>
      <c r="D53" s="11">
        <v>4500</v>
      </c>
      <c r="E53" s="11">
        <v>4500</v>
      </c>
      <c r="F53" s="11">
        <v>4500</v>
      </c>
      <c r="G53" s="11">
        <f t="shared" si="3"/>
        <v>1500</v>
      </c>
      <c r="H53" s="11">
        <v>4954.0200000000004</v>
      </c>
      <c r="N53" s="2"/>
    </row>
    <row r="54" spans="1:14" ht="15.75" customHeight="1">
      <c r="A54" s="28">
        <v>4.1399999999999997</v>
      </c>
      <c r="B54" s="14" t="s">
        <v>65</v>
      </c>
      <c r="C54" s="15">
        <v>1250</v>
      </c>
      <c r="D54" s="15">
        <v>1500</v>
      </c>
      <c r="E54" s="15">
        <v>1250</v>
      </c>
      <c r="F54" s="15">
        <v>1500</v>
      </c>
      <c r="G54" s="11">
        <f t="shared" si="3"/>
        <v>0</v>
      </c>
      <c r="H54" s="15">
        <v>755.41</v>
      </c>
      <c r="N54" s="2"/>
    </row>
    <row r="55" spans="1:14" ht="15.75" customHeight="1">
      <c r="A55" s="28">
        <v>4.1500000000000004</v>
      </c>
      <c r="B55" s="10" t="s">
        <v>66</v>
      </c>
      <c r="C55" s="11">
        <v>7500</v>
      </c>
      <c r="D55" s="11">
        <v>7500</v>
      </c>
      <c r="E55" s="11">
        <f>H55</f>
        <v>5438.98</v>
      </c>
      <c r="F55" s="11">
        <f>E55</f>
        <v>5438.98</v>
      </c>
      <c r="G55" s="11">
        <f t="shared" si="3"/>
        <v>-2061.0200000000004</v>
      </c>
      <c r="H55" s="11">
        <v>5438.98</v>
      </c>
      <c r="N55" s="2"/>
    </row>
    <row r="56" spans="1:14" ht="15.75" customHeight="1">
      <c r="A56" s="28">
        <v>4.16</v>
      </c>
      <c r="B56" s="14" t="s">
        <v>67</v>
      </c>
      <c r="C56" s="15">
        <v>750</v>
      </c>
      <c r="D56" s="15">
        <v>1000</v>
      </c>
      <c r="E56" s="15">
        <v>750</v>
      </c>
      <c r="F56" s="15">
        <v>750</v>
      </c>
      <c r="G56" s="11">
        <f t="shared" si="3"/>
        <v>0</v>
      </c>
      <c r="H56" s="31">
        <v>0</v>
      </c>
      <c r="N56" s="2"/>
    </row>
    <row r="57" spans="1:14" ht="15.75" customHeight="1">
      <c r="A57" s="28">
        <v>4.17</v>
      </c>
      <c r="B57" s="10" t="s">
        <v>68</v>
      </c>
      <c r="C57" s="11">
        <v>1300</v>
      </c>
      <c r="D57" s="11">
        <v>1500</v>
      </c>
      <c r="E57" s="11">
        <f>H57</f>
        <v>71.739999999999995</v>
      </c>
      <c r="F57" s="11">
        <f>E57</f>
        <v>71.739999999999995</v>
      </c>
      <c r="G57" s="11">
        <f t="shared" si="3"/>
        <v>-1228.26</v>
      </c>
      <c r="H57" s="11">
        <v>71.739999999999995</v>
      </c>
      <c r="J57" s="4"/>
      <c r="K57" s="4"/>
      <c r="L57" s="4"/>
      <c r="M57" s="4"/>
      <c r="N57" s="2"/>
    </row>
    <row r="58" spans="1:14" ht="15.75" customHeight="1">
      <c r="A58" s="28">
        <v>4.18</v>
      </c>
      <c r="B58" s="14" t="s">
        <v>69</v>
      </c>
      <c r="C58" s="15">
        <v>1600</v>
      </c>
      <c r="D58" s="15">
        <v>2500</v>
      </c>
      <c r="E58" s="15">
        <v>0</v>
      </c>
      <c r="F58" s="15">
        <v>2500</v>
      </c>
      <c r="G58" s="11">
        <f t="shared" si="3"/>
        <v>-1600</v>
      </c>
      <c r="H58" s="15">
        <v>0</v>
      </c>
      <c r="J58" s="4"/>
      <c r="K58" s="4"/>
      <c r="L58" s="4"/>
      <c r="M58" s="4"/>
      <c r="N58" s="2"/>
    </row>
    <row r="59" spans="1:14" ht="15.75" customHeight="1">
      <c r="A59" s="28">
        <v>4.1900000000000004</v>
      </c>
      <c r="B59" s="10" t="s">
        <v>70</v>
      </c>
      <c r="C59" s="11">
        <v>1000</v>
      </c>
      <c r="D59" s="11">
        <v>1250</v>
      </c>
      <c r="E59" s="11">
        <v>1000</v>
      </c>
      <c r="F59" s="11">
        <v>1250</v>
      </c>
      <c r="G59" s="11">
        <f t="shared" si="3"/>
        <v>0</v>
      </c>
      <c r="H59" s="11">
        <v>1170.57</v>
      </c>
      <c r="J59" s="4"/>
      <c r="K59" s="4"/>
      <c r="L59" s="4"/>
      <c r="M59" s="4"/>
      <c r="N59" s="2"/>
    </row>
    <row r="60" spans="1:14" ht="15.75" customHeight="1">
      <c r="A60" s="28">
        <v>4.2</v>
      </c>
      <c r="B60" s="14" t="s">
        <v>71</v>
      </c>
      <c r="C60" s="15">
        <v>630</v>
      </c>
      <c r="D60" s="15">
        <v>750</v>
      </c>
      <c r="E60" s="15">
        <v>630</v>
      </c>
      <c r="F60" s="15">
        <v>750</v>
      </c>
      <c r="G60" s="11">
        <f t="shared" si="3"/>
        <v>0</v>
      </c>
      <c r="H60" s="11">
        <v>701.44</v>
      </c>
      <c r="J60" s="4"/>
      <c r="K60" s="4"/>
      <c r="L60" s="4"/>
      <c r="M60" s="4"/>
      <c r="N60" s="2"/>
    </row>
    <row r="61" spans="1:14" ht="15.75" customHeight="1">
      <c r="A61" s="32">
        <v>4.21</v>
      </c>
      <c r="B61" s="10" t="s">
        <v>72</v>
      </c>
      <c r="C61" s="11">
        <v>2000</v>
      </c>
      <c r="D61" s="11">
        <v>3000</v>
      </c>
      <c r="E61" s="11">
        <f>Table_5[[#This Row],[Column7]]</f>
        <v>1910.86</v>
      </c>
      <c r="F61" s="11">
        <v>3000</v>
      </c>
      <c r="G61" s="11">
        <f t="shared" si="3"/>
        <v>-89.1400000000001</v>
      </c>
      <c r="H61" s="11">
        <v>1910.86</v>
      </c>
      <c r="J61" s="4"/>
      <c r="K61" s="4"/>
      <c r="L61" s="4"/>
      <c r="M61" s="4"/>
      <c r="N61" s="2"/>
    </row>
    <row r="62" spans="1:14" ht="15.75" customHeight="1">
      <c r="A62" s="28">
        <v>4.22</v>
      </c>
      <c r="B62" s="14" t="s">
        <v>73</v>
      </c>
      <c r="C62" s="15">
        <v>800</v>
      </c>
      <c r="D62" s="15">
        <v>950</v>
      </c>
      <c r="E62" s="15">
        <v>800</v>
      </c>
      <c r="F62" s="15">
        <v>950</v>
      </c>
      <c r="G62" s="11">
        <f t="shared" si="3"/>
        <v>0</v>
      </c>
      <c r="H62" s="15">
        <v>910.54</v>
      </c>
      <c r="J62" s="4"/>
      <c r="K62" s="4"/>
      <c r="L62" s="4"/>
      <c r="M62" s="4"/>
      <c r="N62" s="2"/>
    </row>
    <row r="63" spans="1:14" ht="15.75" customHeight="1">
      <c r="A63" s="28">
        <v>4.2300000000000004</v>
      </c>
      <c r="B63" s="10" t="s">
        <v>74</v>
      </c>
      <c r="C63" s="11">
        <v>1050</v>
      </c>
      <c r="D63" s="11">
        <v>1100</v>
      </c>
      <c r="E63" s="11">
        <v>1050</v>
      </c>
      <c r="F63" s="11">
        <v>1100</v>
      </c>
      <c r="G63" s="11">
        <f t="shared" si="3"/>
        <v>0</v>
      </c>
      <c r="H63" s="11">
        <v>925.8</v>
      </c>
      <c r="J63" s="4"/>
      <c r="K63" s="4"/>
      <c r="L63" s="4"/>
      <c r="M63" s="4"/>
      <c r="N63" s="2"/>
    </row>
    <row r="64" spans="1:14" ht="15.75" customHeight="1">
      <c r="A64" s="32">
        <v>4.24</v>
      </c>
      <c r="B64" s="14" t="s">
        <v>75</v>
      </c>
      <c r="C64" s="15">
        <v>1550</v>
      </c>
      <c r="D64" s="15">
        <v>2500</v>
      </c>
      <c r="E64" s="15">
        <v>1550</v>
      </c>
      <c r="F64" s="15">
        <v>2500</v>
      </c>
      <c r="G64" s="11">
        <f t="shared" si="3"/>
        <v>0</v>
      </c>
      <c r="H64" s="15">
        <v>1676.06</v>
      </c>
      <c r="J64" s="4"/>
      <c r="K64" s="4"/>
      <c r="L64" s="4"/>
      <c r="M64" s="4"/>
      <c r="N64" s="2"/>
    </row>
    <row r="65" spans="1:22" ht="15.75" customHeight="1">
      <c r="A65" s="32">
        <v>4.25</v>
      </c>
      <c r="B65" s="10" t="s">
        <v>76</v>
      </c>
      <c r="C65" s="11">
        <v>300</v>
      </c>
      <c r="D65" s="11">
        <v>300</v>
      </c>
      <c r="E65" s="11">
        <v>0</v>
      </c>
      <c r="F65" s="11">
        <v>0</v>
      </c>
      <c r="G65" s="11">
        <f t="shared" si="3"/>
        <v>-300</v>
      </c>
      <c r="H65" s="11">
        <v>0</v>
      </c>
      <c r="J65" s="4"/>
      <c r="K65" s="4"/>
      <c r="L65" s="4"/>
      <c r="M65" s="4"/>
      <c r="N65" s="2"/>
    </row>
    <row r="66" spans="1:22" ht="15.75" customHeight="1">
      <c r="A66" s="32">
        <v>4.26</v>
      </c>
      <c r="B66" s="14" t="s">
        <v>77</v>
      </c>
      <c r="C66" s="15">
        <v>1750</v>
      </c>
      <c r="D66" s="15">
        <v>2000</v>
      </c>
      <c r="E66" s="15">
        <f>Table_5[[#This Row],[Column7]]</f>
        <v>2324.4499999999998</v>
      </c>
      <c r="F66" s="15">
        <f>Table_5[[#This Row],[Column4]]</f>
        <v>2324.4499999999998</v>
      </c>
      <c r="G66" s="11">
        <f t="shared" si="3"/>
        <v>574.44999999999982</v>
      </c>
      <c r="H66" s="15">
        <v>2324.4499999999998</v>
      </c>
      <c r="J66" s="4"/>
      <c r="K66" s="4"/>
      <c r="L66" s="4"/>
      <c r="M66" s="4"/>
      <c r="N66" s="2"/>
    </row>
    <row r="67" spans="1:22" ht="15.75" customHeight="1">
      <c r="A67" s="32">
        <v>4.2699999999999996</v>
      </c>
      <c r="B67" s="10" t="s">
        <v>78</v>
      </c>
      <c r="C67" s="11">
        <v>1500</v>
      </c>
      <c r="D67" s="11">
        <v>2000</v>
      </c>
      <c r="E67" s="11">
        <v>1500</v>
      </c>
      <c r="F67" s="11">
        <v>2000</v>
      </c>
      <c r="G67" s="11">
        <f t="shared" si="3"/>
        <v>0</v>
      </c>
      <c r="H67" s="11">
        <v>1406.42</v>
      </c>
      <c r="J67" s="4"/>
      <c r="K67" s="4"/>
      <c r="L67" s="4"/>
      <c r="M67" s="4"/>
      <c r="N67" s="2"/>
    </row>
    <row r="68" spans="1:22" ht="15.75" customHeight="1">
      <c r="A68" s="28">
        <v>4.28</v>
      </c>
      <c r="B68" s="14" t="s">
        <v>79</v>
      </c>
      <c r="C68" s="15">
        <v>200</v>
      </c>
      <c r="D68" s="15">
        <v>350</v>
      </c>
      <c r="E68" s="15">
        <f>Table_5[[#This Row],[Column7]]</f>
        <v>72.83</v>
      </c>
      <c r="F68" s="15">
        <f>Table_5[[#This Row],[Column4]]</f>
        <v>72.83</v>
      </c>
      <c r="G68" s="11">
        <f t="shared" si="3"/>
        <v>-127.17</v>
      </c>
      <c r="H68" s="15">
        <v>72.83</v>
      </c>
      <c r="J68" s="4"/>
      <c r="K68" s="4"/>
      <c r="L68" s="4"/>
      <c r="M68" s="4"/>
      <c r="N68" s="2"/>
    </row>
    <row r="69" spans="1:22" ht="15.75" customHeight="1">
      <c r="A69" s="28">
        <v>4.29</v>
      </c>
      <c r="B69" s="10" t="s">
        <v>80</v>
      </c>
      <c r="C69" s="33">
        <v>0</v>
      </c>
      <c r="D69" s="11">
        <v>250</v>
      </c>
      <c r="E69" s="34">
        <v>0</v>
      </c>
      <c r="F69" s="11">
        <v>250</v>
      </c>
      <c r="G69" s="11">
        <f t="shared" si="3"/>
        <v>0</v>
      </c>
      <c r="H69" s="11">
        <v>-775.16</v>
      </c>
      <c r="J69" s="4"/>
      <c r="K69" s="4"/>
      <c r="L69" s="4"/>
      <c r="M69" s="4"/>
      <c r="N69" s="2"/>
    </row>
    <row r="70" spans="1:22" ht="15.75" customHeight="1">
      <c r="A70" s="28">
        <v>4.3</v>
      </c>
      <c r="B70" s="14" t="s">
        <v>81</v>
      </c>
      <c r="C70" s="15">
        <v>0</v>
      </c>
      <c r="D70" s="15">
        <v>1000</v>
      </c>
      <c r="E70" s="15">
        <v>-700</v>
      </c>
      <c r="F70" s="15">
        <v>1000</v>
      </c>
      <c r="G70" s="11">
        <f t="shared" si="3"/>
        <v>-700</v>
      </c>
      <c r="H70" s="15">
        <v>-785.88</v>
      </c>
      <c r="J70" s="4"/>
      <c r="K70" s="4"/>
      <c r="L70" s="4"/>
      <c r="M70" s="4"/>
      <c r="N70" s="2"/>
    </row>
    <row r="71" spans="1:22" ht="15.75" customHeight="1">
      <c r="A71" s="28">
        <v>4.3099999999999996</v>
      </c>
      <c r="B71" s="10" t="s">
        <v>82</v>
      </c>
      <c r="C71" s="11">
        <v>750</v>
      </c>
      <c r="D71" s="11">
        <v>1500</v>
      </c>
      <c r="E71" s="11">
        <f>Table_5[[#This Row],[Column7]]</f>
        <v>-1341.15</v>
      </c>
      <c r="F71" s="11">
        <f>Table_5[[#This Row],[Column4]]</f>
        <v>-1341.15</v>
      </c>
      <c r="G71" s="11">
        <f t="shared" si="3"/>
        <v>-2091.15</v>
      </c>
      <c r="H71" s="11">
        <v>-1341.15</v>
      </c>
      <c r="J71" s="4"/>
      <c r="K71" s="4"/>
      <c r="L71" s="4"/>
      <c r="M71" s="4"/>
      <c r="N71" s="2"/>
    </row>
    <row r="72" spans="1:22" ht="15.75" customHeight="1">
      <c r="A72" s="28">
        <v>4.32</v>
      </c>
      <c r="B72" s="14" t="s">
        <v>83</v>
      </c>
      <c r="C72" s="15">
        <v>750</v>
      </c>
      <c r="D72" s="15">
        <v>1000</v>
      </c>
      <c r="E72" s="15">
        <f>Table_5[[#This Row],[Column7]]</f>
        <v>806.34</v>
      </c>
      <c r="F72" s="15">
        <f>Table_5[[#This Row],[Column4]]</f>
        <v>806.34</v>
      </c>
      <c r="G72" s="11">
        <f t="shared" si="3"/>
        <v>56.340000000000032</v>
      </c>
      <c r="H72" s="15">
        <v>806.34</v>
      </c>
      <c r="J72" s="4"/>
      <c r="K72" s="4"/>
      <c r="L72" s="4"/>
      <c r="M72" s="4"/>
      <c r="N72" s="2"/>
    </row>
    <row r="73" spans="1:22" ht="15.75" customHeight="1">
      <c r="A73" s="28">
        <v>4.33</v>
      </c>
      <c r="B73" s="10" t="s">
        <v>84</v>
      </c>
      <c r="C73" s="11">
        <v>3500</v>
      </c>
      <c r="D73" s="11">
        <v>4000</v>
      </c>
      <c r="E73" s="11">
        <f>H73</f>
        <v>2295.84</v>
      </c>
      <c r="F73" s="11">
        <f>E73</f>
        <v>2295.84</v>
      </c>
      <c r="G73" s="11">
        <f t="shared" si="3"/>
        <v>-1204.1599999999999</v>
      </c>
      <c r="H73" s="11">
        <v>2295.84</v>
      </c>
      <c r="J73" s="4"/>
      <c r="K73" s="4"/>
      <c r="L73" s="4"/>
      <c r="M73" s="4"/>
      <c r="N73" s="2"/>
    </row>
    <row r="74" spans="1:22" ht="15.75" customHeight="1">
      <c r="A74" s="28">
        <v>4.34</v>
      </c>
      <c r="B74" s="14" t="s">
        <v>85</v>
      </c>
      <c r="C74" s="15">
        <v>1000</v>
      </c>
      <c r="D74" s="15">
        <v>1500</v>
      </c>
      <c r="E74" s="15">
        <v>1000</v>
      </c>
      <c r="F74" s="15">
        <v>1500</v>
      </c>
      <c r="G74" s="11">
        <f t="shared" si="3"/>
        <v>0</v>
      </c>
      <c r="H74" s="15">
        <v>1243.18</v>
      </c>
      <c r="J74" s="4"/>
      <c r="K74" s="4"/>
      <c r="L74" s="4"/>
      <c r="M74" s="4"/>
      <c r="N74" s="2"/>
    </row>
    <row r="75" spans="1:22" ht="15.75" customHeight="1">
      <c r="A75" s="28">
        <v>4.3499999999999996</v>
      </c>
      <c r="B75" s="10" t="s">
        <v>86</v>
      </c>
      <c r="C75" s="11">
        <v>450</v>
      </c>
      <c r="D75" s="11">
        <v>500</v>
      </c>
      <c r="E75" s="12">
        <v>450</v>
      </c>
      <c r="F75" s="12">
        <v>500</v>
      </c>
      <c r="G75" s="11">
        <f t="shared" si="3"/>
        <v>0</v>
      </c>
      <c r="H75" s="11">
        <v>273.95999999999998</v>
      </c>
      <c r="J75" s="4"/>
      <c r="K75" s="4"/>
      <c r="L75" s="4"/>
      <c r="M75" s="4"/>
      <c r="N75" s="2"/>
    </row>
    <row r="76" spans="1:22" ht="15.75" customHeight="1">
      <c r="A76" s="35">
        <v>4.3600000000000003</v>
      </c>
      <c r="B76" s="14" t="s">
        <v>87</v>
      </c>
      <c r="C76" s="15">
        <v>150</v>
      </c>
      <c r="D76" s="15">
        <v>150</v>
      </c>
      <c r="E76" s="16">
        <v>150</v>
      </c>
      <c r="F76" s="16">
        <v>150</v>
      </c>
      <c r="G76" s="11">
        <f t="shared" si="3"/>
        <v>0</v>
      </c>
      <c r="H76" s="15">
        <v>231.1</v>
      </c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</row>
    <row r="77" spans="1:22" ht="15.75" customHeight="1">
      <c r="A77" s="29">
        <v>4.37</v>
      </c>
      <c r="B77" s="14" t="s">
        <v>88</v>
      </c>
      <c r="C77" s="15">
        <v>0</v>
      </c>
      <c r="D77" s="15">
        <v>0</v>
      </c>
      <c r="E77" s="15">
        <v>1125</v>
      </c>
      <c r="F77" s="15">
        <v>1125</v>
      </c>
      <c r="G77" s="11">
        <f t="shared" si="3"/>
        <v>1125</v>
      </c>
      <c r="H77" s="15">
        <v>1646.97</v>
      </c>
      <c r="J77" s="4"/>
      <c r="K77" s="4"/>
      <c r="L77" s="4"/>
      <c r="M77" s="4"/>
      <c r="N77" s="2"/>
    </row>
    <row r="78" spans="1:22" ht="15.75" customHeight="1">
      <c r="A78" s="29"/>
      <c r="B78" s="36" t="s">
        <v>23</v>
      </c>
      <c r="C78" s="20">
        <f t="shared" ref="C78:H78" si="4">SUM(C41:C77)</f>
        <v>51230</v>
      </c>
      <c r="D78" s="20">
        <f t="shared" si="4"/>
        <v>65100</v>
      </c>
      <c r="E78" s="20">
        <f t="shared" si="4"/>
        <v>42026.76999999999</v>
      </c>
      <c r="F78" s="20">
        <f t="shared" si="4"/>
        <v>55285.909999999989</v>
      </c>
      <c r="G78" s="20">
        <f t="shared" si="4"/>
        <v>-9203.2300000000014</v>
      </c>
      <c r="H78" s="20">
        <f t="shared" si="4"/>
        <v>41225.149999999987</v>
      </c>
      <c r="J78" s="4"/>
      <c r="K78" s="4"/>
      <c r="L78" s="4"/>
      <c r="M78" s="4"/>
      <c r="N78" s="2"/>
    </row>
    <row r="79" spans="1:22" ht="15.75" customHeight="1">
      <c r="A79" s="4"/>
      <c r="B79" s="4"/>
      <c r="C79" s="4"/>
      <c r="D79" s="4"/>
      <c r="E79" s="30"/>
      <c r="F79" s="30"/>
      <c r="G79" s="4"/>
      <c r="H79" s="4"/>
      <c r="J79" s="4"/>
      <c r="K79" s="4"/>
      <c r="L79" s="4"/>
      <c r="M79" s="4"/>
      <c r="N79" s="2"/>
    </row>
    <row r="80" spans="1:22" ht="15.75" customHeight="1">
      <c r="A80" s="29"/>
      <c r="B80" s="7" t="s">
        <v>89</v>
      </c>
      <c r="C80" s="24" t="s">
        <v>4</v>
      </c>
      <c r="D80" s="24" t="s">
        <v>26</v>
      </c>
      <c r="E80" s="8" t="s">
        <v>6</v>
      </c>
      <c r="F80" s="8" t="s">
        <v>7</v>
      </c>
      <c r="G80" s="24" t="s">
        <v>8</v>
      </c>
      <c r="H80" s="24" t="s">
        <v>9</v>
      </c>
      <c r="J80" s="4"/>
      <c r="K80" s="4"/>
      <c r="L80" s="4"/>
      <c r="M80" s="4"/>
      <c r="N80" s="2"/>
    </row>
    <row r="81" spans="1:14" ht="15.75" customHeight="1">
      <c r="A81" s="13">
        <v>5.0999999999999996</v>
      </c>
      <c r="B81" s="14" t="s">
        <v>90</v>
      </c>
      <c r="C81" s="15">
        <v>2000</v>
      </c>
      <c r="D81" s="15">
        <v>2000</v>
      </c>
      <c r="E81" s="16">
        <v>2000</v>
      </c>
      <c r="F81" s="12">
        <v>2000</v>
      </c>
      <c r="G81" s="11">
        <f t="shared" ref="G81:G86" si="5">E81-C81</f>
        <v>0</v>
      </c>
      <c r="H81" s="15">
        <v>2000</v>
      </c>
      <c r="J81" s="4"/>
      <c r="K81" s="4"/>
      <c r="L81" s="4"/>
      <c r="M81" s="4"/>
      <c r="N81" s="2"/>
    </row>
    <row r="82" spans="1:14" ht="15.75" customHeight="1">
      <c r="A82" s="13">
        <v>5.2</v>
      </c>
      <c r="B82" s="10" t="s">
        <v>91</v>
      </c>
      <c r="C82" s="11">
        <v>1438.33</v>
      </c>
      <c r="D82" s="11">
        <v>1838.33</v>
      </c>
      <c r="E82" s="11">
        <v>2745.08</v>
      </c>
      <c r="F82" s="11">
        <v>2745.08</v>
      </c>
      <c r="G82" s="11">
        <f t="shared" si="5"/>
        <v>1306.75</v>
      </c>
      <c r="H82" s="11">
        <v>2794.57</v>
      </c>
      <c r="J82" s="4"/>
      <c r="K82" s="4"/>
      <c r="L82" s="4"/>
      <c r="M82" s="4"/>
      <c r="N82" s="2"/>
    </row>
    <row r="83" spans="1:14" ht="15.75" customHeight="1">
      <c r="A83" s="13">
        <v>5.3</v>
      </c>
      <c r="B83" s="14" t="s">
        <v>92</v>
      </c>
      <c r="C83" s="15">
        <v>250</v>
      </c>
      <c r="D83" s="15">
        <v>250</v>
      </c>
      <c r="E83" s="16">
        <v>250</v>
      </c>
      <c r="F83" s="12">
        <v>250</v>
      </c>
      <c r="G83" s="11">
        <f t="shared" si="5"/>
        <v>0</v>
      </c>
      <c r="H83" s="15">
        <v>-34.700000000000003</v>
      </c>
      <c r="J83" s="4"/>
      <c r="K83" s="4"/>
      <c r="L83" s="4"/>
      <c r="M83" s="4"/>
      <c r="N83" s="2"/>
    </row>
    <row r="84" spans="1:14" ht="15.75" customHeight="1">
      <c r="A84" s="13">
        <v>5.4</v>
      </c>
      <c r="B84" s="10" t="s">
        <v>93</v>
      </c>
      <c r="C84" s="11">
        <v>524.22</v>
      </c>
      <c r="D84" s="11">
        <v>524.22</v>
      </c>
      <c r="E84" s="12">
        <f>Table_6[[#This Row],[Column5]]</f>
        <v>-333.66</v>
      </c>
      <c r="F84" s="16">
        <f>Table_6[[#This Row],[Column5]]</f>
        <v>-333.66</v>
      </c>
      <c r="G84" s="11">
        <f t="shared" si="5"/>
        <v>-857.88000000000011</v>
      </c>
      <c r="H84" s="11">
        <v>-333.66</v>
      </c>
      <c r="J84" s="4"/>
      <c r="K84" s="4"/>
      <c r="L84" s="4"/>
      <c r="M84" s="4"/>
      <c r="N84" s="2"/>
    </row>
    <row r="85" spans="1:14" ht="15.75" customHeight="1">
      <c r="A85" s="17">
        <v>5.5</v>
      </c>
      <c r="B85" s="10" t="s">
        <v>94</v>
      </c>
      <c r="C85" s="11">
        <v>0</v>
      </c>
      <c r="D85" s="11">
        <v>0</v>
      </c>
      <c r="E85" s="12">
        <v>200</v>
      </c>
      <c r="F85" s="16">
        <v>200</v>
      </c>
      <c r="G85" s="11">
        <f t="shared" si="5"/>
        <v>200</v>
      </c>
      <c r="H85" s="11">
        <v>200</v>
      </c>
      <c r="J85" s="4"/>
      <c r="K85" s="4"/>
      <c r="L85" s="4"/>
      <c r="M85" s="4"/>
      <c r="N85" s="2"/>
    </row>
    <row r="86" spans="1:14" ht="15.75" customHeight="1">
      <c r="A86" s="17"/>
      <c r="B86" s="36" t="s">
        <v>23</v>
      </c>
      <c r="C86" s="20">
        <f>SUM(C81:C85)</f>
        <v>4212.55</v>
      </c>
      <c r="D86" s="20">
        <f>SUM(D81:D85)</f>
        <v>4612.55</v>
      </c>
      <c r="E86" s="37">
        <f>SUM(E81:E85)</f>
        <v>4861.42</v>
      </c>
      <c r="F86" s="21">
        <f>SUM(F81:F85)</f>
        <v>4861.42</v>
      </c>
      <c r="G86" s="20">
        <f t="shared" si="5"/>
        <v>648.86999999999989</v>
      </c>
      <c r="H86" s="20">
        <f>SUM(H81:H85)</f>
        <v>4626.21</v>
      </c>
      <c r="I86" s="4"/>
      <c r="J86" s="4"/>
      <c r="K86" s="4"/>
      <c r="L86" s="4"/>
      <c r="M86" s="4"/>
      <c r="N86" s="2"/>
    </row>
    <row r="87" spans="1:14" ht="15.75" customHeight="1">
      <c r="A87" s="17"/>
      <c r="B87" s="4"/>
      <c r="C87" s="4"/>
      <c r="D87" s="4"/>
      <c r="E87" s="30"/>
      <c r="F87" s="30"/>
      <c r="G87" s="4"/>
      <c r="H87" s="4"/>
      <c r="I87" s="4"/>
      <c r="J87" s="4"/>
      <c r="K87" s="4"/>
      <c r="L87" s="4"/>
      <c r="M87" s="4"/>
      <c r="N87" s="2"/>
    </row>
    <row r="88" spans="1:14" ht="15.75" customHeight="1">
      <c r="A88" s="4"/>
      <c r="B88" s="4"/>
      <c r="C88" s="38"/>
      <c r="D88" s="4"/>
      <c r="E88" s="39"/>
      <c r="F88" s="30"/>
      <c r="G88" s="4"/>
      <c r="H88" s="4"/>
      <c r="I88" s="4"/>
      <c r="J88" s="4"/>
      <c r="K88" s="4"/>
      <c r="L88" s="4"/>
      <c r="M88" s="4"/>
      <c r="N88" s="2"/>
    </row>
    <row r="89" spans="1:14" ht="15.75" customHeight="1">
      <c r="A89" s="4"/>
      <c r="B89" s="25"/>
      <c r="C89" s="26" t="s">
        <v>4</v>
      </c>
      <c r="D89" s="26" t="s">
        <v>5</v>
      </c>
      <c r="E89" s="8" t="s">
        <v>6</v>
      </c>
      <c r="F89" s="8" t="s">
        <v>7</v>
      </c>
      <c r="G89" s="26" t="s">
        <v>8</v>
      </c>
      <c r="H89" s="26" t="s">
        <v>9</v>
      </c>
      <c r="I89" s="4"/>
      <c r="J89" s="4"/>
      <c r="K89" s="4"/>
      <c r="L89" s="4"/>
      <c r="M89" s="4"/>
      <c r="N89" s="2"/>
    </row>
    <row r="90" spans="1:14" ht="15.75" customHeight="1">
      <c r="A90" s="4"/>
      <c r="B90" s="26" t="s">
        <v>95</v>
      </c>
      <c r="C90" s="27">
        <f>SUM(C12+C34+C78+C86)</f>
        <v>86965.03</v>
      </c>
      <c r="D90" s="27">
        <f>SUM(D12+D34+D78+D86)</f>
        <v>105384.4336</v>
      </c>
      <c r="E90" s="40">
        <f>SUM(E12+E34+E78+E86)+SUM(E92:E93)</f>
        <v>80998.219999999987</v>
      </c>
      <c r="F90" s="40">
        <f>SUM(F12+F34+F78+F86)+SUM(F92:F93)</f>
        <v>97826.11</v>
      </c>
      <c r="G90" s="20">
        <f>E90-C90</f>
        <v>-5966.8100000000122</v>
      </c>
      <c r="H90" s="41">
        <f>H86+H78+H34+H12</f>
        <v>79374.209999999977</v>
      </c>
      <c r="I90" s="4"/>
      <c r="J90" s="4"/>
      <c r="K90" s="4"/>
      <c r="L90" s="4"/>
      <c r="M90" s="4"/>
      <c r="N90" s="2"/>
    </row>
    <row r="91" spans="1:14" ht="15.75" customHeight="1">
      <c r="A91" s="17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2"/>
    </row>
    <row r="92" spans="1:14" ht="15.75" customHeight="1">
      <c r="A92" s="17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2"/>
    </row>
    <row r="93" spans="1:14" ht="15.75" customHeight="1">
      <c r="A93" s="29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2"/>
    </row>
    <row r="94" spans="1:1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2"/>
    </row>
    <row r="95" spans="1:14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2"/>
    </row>
    <row r="96" spans="1:14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2"/>
    </row>
    <row r="97" spans="1:14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2"/>
    </row>
    <row r="98" spans="1:14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2"/>
    </row>
    <row r="99" spans="1:14" ht="15.75" customHeight="1">
      <c r="A99" s="4"/>
      <c r="B99" s="4"/>
      <c r="C99" s="4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 spans="1:1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 spans="1:1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 spans="1:1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 spans="1:1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 spans="1:1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 spans="1:1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 spans="1:1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spans="1:1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 spans="1:1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 spans="1:1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 spans="1:1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 spans="1:1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1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 spans="1: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 spans="1:1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spans="1:1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spans="1:1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spans="1:1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spans="1:1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spans="1:1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spans="1:1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1:1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1:1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1:1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1:1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 spans="1:1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 spans="1:1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 spans="1:1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 spans="1:1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 spans="1:1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 spans="1:1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 spans="1:1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 spans="1:1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 spans="1:1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 spans="1:1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 spans="1:1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 spans="1:1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 spans="1:1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 spans="1:1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 spans="1:1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 spans="1:1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 spans="1:1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 spans="1:1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 spans="1:1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 spans="1:1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 spans="1:1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 spans="1:1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 spans="1:1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 spans="1:1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 spans="1:1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 spans="1:1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 spans="1:1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 spans="1:1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 spans="1:1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 spans="1:1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 spans="1:1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 spans="1:1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 spans="1:1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 spans="1:1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 spans="1:1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 spans="1:1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 spans="1:1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 spans="1:1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 spans="1:1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 spans="1:1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 spans="1:1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 spans="1:1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 spans="1:1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 spans="1:1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 spans="1:1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 spans="1:1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 spans="1:1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 spans="1:1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 spans="1:1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 spans="1:1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 spans="1:1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 spans="1:1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 spans="1:1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 spans="1:1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 spans="1:1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 spans="1:1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 spans="1:1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 spans="1:1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 spans="1:1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 spans="1:1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 spans="1:1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 spans="1:1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 spans="1:1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 spans="1:1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 spans="1: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 spans="1:1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 spans="1:1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 spans="1:1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 spans="1:1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 spans="1:1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 spans="1:1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 spans="1:1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 spans="1:1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 spans="1:1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 spans="1:1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 spans="1:1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 spans="1:1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 spans="1:1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 spans="1:1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 spans="1:1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 spans="1:1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 spans="1:1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 spans="1:1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 spans="1:1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 spans="1:1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 spans="1:1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 spans="1:1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 spans="1:1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 spans="1:1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 spans="1:1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 spans="1:1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 spans="1:1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 spans="1:1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 spans="1:1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 spans="1:1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 spans="1:1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 spans="1:1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 spans="1:1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 spans="1:1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 spans="1:1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 spans="1:1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 spans="1:1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 spans="1:1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 spans="1:1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 spans="1:1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 spans="1:1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 spans="1:1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 spans="1:1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 spans="1:1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 spans="1:1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 spans="1:1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 spans="1:1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 spans="1:1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 spans="1:1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 spans="1:1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 spans="1:1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 spans="1:1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 spans="1:1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 spans="1:1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 spans="1:1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 spans="1:1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 spans="1:1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 spans="1:1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 spans="1:1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 spans="1:1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 spans="1:1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 spans="1:1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 spans="1:1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 spans="1:1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 spans="1:1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 spans="1:1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 spans="1:1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 spans="1:1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 spans="1:1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 spans="1:1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 spans="1:1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 spans="1:1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 spans="1:1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 spans="1:1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 spans="1:1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 spans="1:1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 spans="1:1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 spans="1:1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 spans="1:1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 spans="1:1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 spans="1:1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 spans="1:1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 spans="1:1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 spans="1:1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 spans="1:1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 spans="1:1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 spans="1:1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 spans="1:1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 spans="1:1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 spans="1:1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 spans="1:1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 spans="1:1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 spans="1:1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 spans="1:1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 spans="1:1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 spans="1:1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 spans="1:1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 spans="1:1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 spans="1:1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 spans="1: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 spans="1:1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 spans="1:1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 spans="1:1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 spans="1:1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 spans="1:1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 spans="1:1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 spans="1:1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 spans="1:1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 spans="1:1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 spans="1:1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 spans="1:1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 spans="1:1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 spans="1:1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 spans="1:1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 spans="1:1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 spans="1:1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 spans="1:1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 spans="1:1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 spans="1:1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</row>
    <row r="334" spans="1:1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 spans="1:1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 spans="1:1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 spans="1:1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 spans="1:1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 spans="1:1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 spans="1:1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 spans="1:1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 spans="1:1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 spans="1:1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 spans="1:1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 spans="1:1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 spans="1:1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 spans="1:1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 spans="1:1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 spans="1:1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 spans="1:1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 spans="1:1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 spans="1:1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 spans="1:1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 spans="1:1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 spans="1:1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 spans="1:1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 spans="1:1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 spans="1:1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 spans="1:1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 spans="1:1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 spans="1:1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 spans="1:1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 spans="1:1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 spans="1:1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 spans="1:1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 spans="1:1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 spans="1:1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 spans="1:1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 spans="1:1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 spans="1:1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 spans="1:1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 spans="1:1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 spans="1:1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 spans="1:1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 spans="1:1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 spans="1:1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 spans="1:1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</row>
    <row r="378" spans="1:1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 spans="1:1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 spans="1:1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 spans="1:1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 spans="1:1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 spans="1:1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 spans="1:1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 spans="1:1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 spans="1:1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 spans="1:1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 spans="1:1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 spans="1:1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 spans="1:1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 spans="1:1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 spans="1:1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 spans="1:1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 spans="1:1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 spans="1:1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 spans="1:1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 spans="1:1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</row>
    <row r="398" spans="1:1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 spans="1:1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 spans="1:1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</row>
    <row r="401" spans="1:1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 spans="1:1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 spans="1:1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 spans="1:1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 spans="1:1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 spans="1:1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 spans="1:1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 spans="1:1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 spans="1:1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 spans="1:1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 spans="1:1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 spans="1:1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 spans="1:1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 spans="1: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 spans="1:1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 spans="1:1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 spans="1:1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 spans="1:1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 spans="1:1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 spans="1:1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 spans="1:1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 spans="1:1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 spans="1:1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 spans="1:1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 spans="1:1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 spans="1:1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 spans="1:1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 spans="1:1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 spans="1:1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 spans="1:1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 spans="1:1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</row>
    <row r="432" spans="1:1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</row>
    <row r="433" spans="1:1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</row>
    <row r="434" spans="1:1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 spans="1:1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 spans="1:1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 spans="1:1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 spans="1:1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 spans="1:1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 spans="1:1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 spans="1:1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</row>
    <row r="442" spans="1:1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 spans="1:1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 spans="1:1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 spans="1:1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 spans="1:1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 spans="1:1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 spans="1:1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 spans="1:1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 spans="1:1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 spans="1:1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 spans="1:1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 spans="1:1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 spans="1:1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</row>
    <row r="455" spans="1:1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 spans="1:1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</row>
    <row r="457" spans="1:1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</row>
    <row r="458" spans="1:1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</row>
    <row r="459" spans="1:1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</row>
    <row r="460" spans="1:1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</row>
    <row r="461" spans="1:1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</row>
    <row r="462" spans="1:1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</row>
    <row r="463" spans="1:1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 spans="1:1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 spans="1:1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</row>
    <row r="466" spans="1:1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</row>
    <row r="467" spans="1:1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</row>
    <row r="468" spans="1:1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</row>
    <row r="469" spans="1:1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 spans="1:1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</row>
    <row r="471" spans="1:1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 spans="1:1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</row>
    <row r="473" spans="1:1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</row>
    <row r="474" spans="1:1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</row>
    <row r="475" spans="1:1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</row>
    <row r="476" spans="1:1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</row>
    <row r="477" spans="1:1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</row>
    <row r="478" spans="1:1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 spans="1:1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</row>
    <row r="480" spans="1:1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</row>
    <row r="481" spans="1:1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 spans="1:1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</row>
    <row r="483" spans="1:1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</row>
    <row r="484" spans="1:1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 spans="1:1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</row>
    <row r="486" spans="1:1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</row>
    <row r="487" spans="1:1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</row>
    <row r="488" spans="1:1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 spans="1:1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</row>
    <row r="490" spans="1:1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</row>
    <row r="491" spans="1:1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</row>
    <row r="492" spans="1:1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</row>
    <row r="493" spans="1:1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</row>
    <row r="494" spans="1:1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</row>
    <row r="495" spans="1:1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</row>
    <row r="496" spans="1:1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</row>
    <row r="497" spans="1:1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</row>
    <row r="498" spans="1:1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</row>
    <row r="499" spans="1:1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 spans="1:1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</row>
    <row r="501" spans="1:1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</row>
    <row r="502" spans="1:1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</row>
    <row r="503" spans="1:1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</row>
    <row r="504" spans="1:1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</row>
    <row r="505" spans="1:1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</row>
    <row r="506" spans="1:1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 spans="1:1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</row>
    <row r="508" spans="1:1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</row>
    <row r="509" spans="1:1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</row>
    <row r="510" spans="1:1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</row>
    <row r="511" spans="1:1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</row>
    <row r="512" spans="1:1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 spans="1:1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</row>
    <row r="514" spans="1: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</row>
    <row r="515" spans="1:1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  <row r="516" spans="1:1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</row>
    <row r="517" spans="1:1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</row>
    <row r="518" spans="1:1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</row>
    <row r="519" spans="1:1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</row>
    <row r="520" spans="1:1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</row>
    <row r="521" spans="1:1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</row>
    <row r="522" spans="1:1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</row>
    <row r="523" spans="1:1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</row>
    <row r="524" spans="1:1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</row>
    <row r="525" spans="1:1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</row>
    <row r="526" spans="1:1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</row>
    <row r="527" spans="1:1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</row>
    <row r="528" spans="1:1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</row>
    <row r="529" spans="1:1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</row>
    <row r="530" spans="1:1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</row>
    <row r="531" spans="1:1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</row>
    <row r="532" spans="1:1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</row>
    <row r="533" spans="1:1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</row>
    <row r="534" spans="1:1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</row>
    <row r="535" spans="1:1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</row>
    <row r="536" spans="1:1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</row>
    <row r="537" spans="1:1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</row>
    <row r="538" spans="1:1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</row>
    <row r="539" spans="1:1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</row>
    <row r="540" spans="1:1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</row>
    <row r="541" spans="1:1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</row>
    <row r="542" spans="1:1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</row>
    <row r="543" spans="1:1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</row>
    <row r="544" spans="1:1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</row>
    <row r="545" spans="1:1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</row>
    <row r="546" spans="1:1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</row>
    <row r="547" spans="1:1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</row>
    <row r="548" spans="1:1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</row>
    <row r="549" spans="1:1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</row>
    <row r="550" spans="1:1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</row>
    <row r="551" spans="1:1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</row>
    <row r="552" spans="1:1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</row>
    <row r="553" spans="1:1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</row>
    <row r="554" spans="1:1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</row>
    <row r="555" spans="1:1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</row>
    <row r="556" spans="1:1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</row>
    <row r="557" spans="1:1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</row>
    <row r="558" spans="1:1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</row>
    <row r="559" spans="1:1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</row>
    <row r="560" spans="1:1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</row>
    <row r="561" spans="1:1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</row>
    <row r="562" spans="1:1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</row>
    <row r="563" spans="1:1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</row>
    <row r="564" spans="1:1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</row>
    <row r="565" spans="1:1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</row>
    <row r="566" spans="1:1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</row>
    <row r="567" spans="1:1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</row>
    <row r="568" spans="1:1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</row>
    <row r="569" spans="1:1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</row>
    <row r="570" spans="1:1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</row>
    <row r="571" spans="1:1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</row>
    <row r="572" spans="1:1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</row>
    <row r="573" spans="1:1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</row>
    <row r="574" spans="1:1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</row>
    <row r="575" spans="1:1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</row>
    <row r="576" spans="1:1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</row>
    <row r="577" spans="1:1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</row>
    <row r="578" spans="1:1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</row>
    <row r="579" spans="1:1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</row>
    <row r="580" spans="1:1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</row>
    <row r="581" spans="1:1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</row>
    <row r="582" spans="1:1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</row>
    <row r="583" spans="1:1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</row>
    <row r="584" spans="1:1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</row>
    <row r="585" spans="1:1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</row>
    <row r="586" spans="1:1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</row>
    <row r="587" spans="1:1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</row>
    <row r="588" spans="1:1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</row>
    <row r="589" spans="1:1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</row>
    <row r="590" spans="1:1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</row>
    <row r="591" spans="1:1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</row>
    <row r="592" spans="1:1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</row>
    <row r="593" spans="1:1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</row>
    <row r="594" spans="1:1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</row>
    <row r="595" spans="1:1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</row>
    <row r="596" spans="1:1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</row>
    <row r="597" spans="1:1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</row>
    <row r="598" spans="1:1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</row>
    <row r="599" spans="1:1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</row>
    <row r="600" spans="1:1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</row>
    <row r="601" spans="1:1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</row>
    <row r="602" spans="1:1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</row>
    <row r="603" spans="1:1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</row>
    <row r="604" spans="1:1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</row>
    <row r="605" spans="1:1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</row>
    <row r="606" spans="1:1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</row>
    <row r="607" spans="1:1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</row>
    <row r="608" spans="1:1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</row>
    <row r="609" spans="1:1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</row>
    <row r="610" spans="1:1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</row>
    <row r="611" spans="1:1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</row>
    <row r="612" spans="1:1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</row>
    <row r="613" spans="1:1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</row>
    <row r="614" spans="1: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</row>
    <row r="615" spans="1:1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</row>
    <row r="616" spans="1:1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</row>
    <row r="617" spans="1:1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</row>
    <row r="618" spans="1:1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</row>
    <row r="619" spans="1:1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</row>
    <row r="620" spans="1:1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</row>
    <row r="621" spans="1:1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</row>
    <row r="622" spans="1:1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</row>
    <row r="623" spans="1:1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</row>
    <row r="624" spans="1:1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</row>
    <row r="625" spans="1:1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</row>
    <row r="626" spans="1:1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</row>
    <row r="627" spans="1:1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</row>
    <row r="628" spans="1:1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</row>
    <row r="629" spans="1:1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</row>
    <row r="630" spans="1:1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</row>
    <row r="631" spans="1:1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</row>
    <row r="632" spans="1:1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</row>
    <row r="633" spans="1:1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</row>
    <row r="634" spans="1:1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</row>
    <row r="635" spans="1:1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</row>
    <row r="636" spans="1:1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</row>
    <row r="637" spans="1:1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</row>
    <row r="638" spans="1:1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</row>
    <row r="639" spans="1:1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</row>
    <row r="640" spans="1:1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</row>
    <row r="641" spans="1:1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</row>
    <row r="642" spans="1:1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</row>
    <row r="643" spans="1:1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</row>
    <row r="644" spans="1:1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</row>
    <row r="645" spans="1:1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</row>
    <row r="646" spans="1:1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</row>
    <row r="647" spans="1:1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</row>
    <row r="648" spans="1:1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</row>
    <row r="649" spans="1:1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</row>
    <row r="650" spans="1:1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</row>
    <row r="651" spans="1:1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</row>
    <row r="652" spans="1:1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</row>
    <row r="653" spans="1:1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</row>
    <row r="654" spans="1:1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</row>
    <row r="655" spans="1:1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</row>
    <row r="656" spans="1:1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</row>
    <row r="657" spans="1:1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</row>
    <row r="658" spans="1:1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</row>
    <row r="659" spans="1:1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</row>
    <row r="660" spans="1:1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</row>
    <row r="661" spans="1:1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</row>
    <row r="662" spans="1:1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</row>
    <row r="663" spans="1:1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</row>
    <row r="664" spans="1:1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</row>
    <row r="665" spans="1:1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</row>
    <row r="666" spans="1:1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</row>
    <row r="667" spans="1:1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</row>
    <row r="668" spans="1:1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</row>
    <row r="669" spans="1:1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</row>
    <row r="670" spans="1:1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</row>
    <row r="671" spans="1:1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</row>
    <row r="672" spans="1:1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</row>
    <row r="673" spans="1:1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</row>
    <row r="674" spans="1:1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</row>
    <row r="675" spans="1:1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</row>
    <row r="676" spans="1:1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</row>
    <row r="677" spans="1:1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</row>
    <row r="678" spans="1:1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</row>
    <row r="679" spans="1:1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</row>
    <row r="680" spans="1:1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</row>
    <row r="681" spans="1:1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</row>
    <row r="682" spans="1:1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</row>
    <row r="683" spans="1:1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</row>
    <row r="684" spans="1:1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</row>
    <row r="685" spans="1:1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</row>
    <row r="686" spans="1:1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</row>
    <row r="687" spans="1:1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</row>
    <row r="688" spans="1:1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</row>
    <row r="689" spans="1:1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</row>
    <row r="690" spans="1:1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</row>
    <row r="691" spans="1:1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</row>
    <row r="692" spans="1:1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</row>
    <row r="693" spans="1:1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</row>
    <row r="694" spans="1:1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</row>
    <row r="695" spans="1:1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</row>
    <row r="696" spans="1:1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</row>
    <row r="697" spans="1:1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</row>
    <row r="698" spans="1:1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</row>
    <row r="699" spans="1:1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</row>
    <row r="700" spans="1:1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</row>
    <row r="701" spans="1:1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</row>
    <row r="702" spans="1:1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</row>
    <row r="703" spans="1:1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</row>
    <row r="704" spans="1:1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</row>
    <row r="705" spans="1:1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</row>
    <row r="706" spans="1:1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</row>
    <row r="707" spans="1:1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</row>
    <row r="708" spans="1:1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</row>
    <row r="709" spans="1:1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</row>
    <row r="710" spans="1:1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</row>
    <row r="711" spans="1:1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</row>
    <row r="712" spans="1:1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</row>
    <row r="713" spans="1:1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</row>
    <row r="714" spans="1: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</row>
    <row r="715" spans="1:1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</row>
    <row r="716" spans="1:1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</row>
    <row r="717" spans="1:1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</row>
    <row r="718" spans="1:1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</row>
    <row r="719" spans="1:1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</row>
    <row r="720" spans="1:1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</row>
    <row r="721" spans="1:1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</row>
    <row r="722" spans="1:1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</row>
    <row r="723" spans="1:1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</row>
    <row r="724" spans="1:1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</row>
    <row r="725" spans="1:1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</row>
    <row r="726" spans="1:1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</row>
    <row r="727" spans="1:1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</row>
    <row r="728" spans="1:1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</row>
    <row r="729" spans="1:1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</row>
    <row r="730" spans="1:1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</row>
    <row r="731" spans="1:1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</row>
    <row r="732" spans="1:1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</row>
    <row r="733" spans="1:1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</row>
    <row r="734" spans="1:1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</row>
    <row r="735" spans="1:1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</row>
    <row r="736" spans="1:1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</row>
    <row r="737" spans="1:1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</row>
    <row r="738" spans="1:1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</row>
    <row r="739" spans="1:1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</row>
    <row r="740" spans="1:1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</row>
    <row r="741" spans="1:1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</row>
    <row r="742" spans="1:1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</row>
    <row r="743" spans="1:1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</row>
    <row r="744" spans="1:1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</row>
    <row r="745" spans="1:1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</row>
    <row r="746" spans="1:1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</row>
    <row r="747" spans="1:1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</row>
    <row r="748" spans="1:1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</row>
    <row r="749" spans="1:1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</row>
    <row r="750" spans="1:1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</row>
    <row r="751" spans="1:1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</row>
    <row r="752" spans="1:1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</row>
    <row r="753" spans="1:1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</row>
    <row r="754" spans="1:1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</row>
    <row r="755" spans="1:1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</row>
    <row r="756" spans="1:1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</row>
    <row r="757" spans="1:1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</row>
    <row r="758" spans="1:1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</row>
    <row r="759" spans="1:1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</row>
    <row r="760" spans="1:1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</row>
    <row r="761" spans="1:1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</row>
    <row r="762" spans="1:1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</row>
    <row r="763" spans="1:1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</row>
    <row r="764" spans="1:1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</row>
    <row r="765" spans="1:1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</row>
    <row r="766" spans="1:1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</row>
    <row r="767" spans="1:1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</row>
    <row r="768" spans="1:1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</row>
    <row r="769" spans="1:1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</row>
    <row r="770" spans="1:1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</row>
    <row r="771" spans="1:1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</row>
    <row r="772" spans="1:1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</row>
    <row r="773" spans="1:1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</row>
    <row r="774" spans="1:1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</row>
    <row r="775" spans="1:1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</row>
    <row r="776" spans="1:1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</row>
    <row r="777" spans="1:1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</row>
    <row r="778" spans="1:1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</row>
    <row r="779" spans="1:1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</row>
    <row r="780" spans="1:1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</row>
    <row r="781" spans="1:1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</row>
    <row r="782" spans="1:1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</row>
    <row r="783" spans="1:1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</row>
    <row r="784" spans="1:1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</row>
    <row r="785" spans="1:1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</row>
    <row r="786" spans="1:1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</row>
    <row r="787" spans="1:1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</row>
    <row r="788" spans="1:1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</row>
    <row r="789" spans="1:1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</row>
    <row r="790" spans="1:1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</row>
    <row r="791" spans="1:1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</row>
    <row r="792" spans="1:1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</row>
    <row r="793" spans="1:1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</row>
    <row r="794" spans="1:1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</row>
    <row r="795" spans="1:1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</row>
    <row r="796" spans="1:1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</row>
    <row r="797" spans="1:1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</row>
    <row r="798" spans="1:1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</row>
    <row r="799" spans="1:1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</row>
    <row r="800" spans="1:1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</row>
    <row r="801" spans="1:1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</row>
    <row r="802" spans="1:1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</row>
    <row r="803" spans="1:1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</row>
    <row r="804" spans="1:1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</row>
    <row r="805" spans="1:1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</row>
    <row r="806" spans="1:1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</row>
    <row r="807" spans="1:1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</row>
    <row r="808" spans="1:1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</row>
    <row r="809" spans="1:1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</row>
    <row r="810" spans="1:1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</row>
    <row r="811" spans="1:1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</row>
    <row r="812" spans="1:1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</row>
    <row r="813" spans="1:1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</row>
    <row r="814" spans="1: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</row>
    <row r="815" spans="1:1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</row>
    <row r="816" spans="1:1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</row>
    <row r="817" spans="1:1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</row>
    <row r="818" spans="1:1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</row>
    <row r="819" spans="1:1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</row>
    <row r="820" spans="1:1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</row>
    <row r="821" spans="1:1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</row>
    <row r="822" spans="1:1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</row>
    <row r="823" spans="1:1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</row>
    <row r="824" spans="1:1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</row>
    <row r="825" spans="1:1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</row>
    <row r="826" spans="1:1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</row>
    <row r="827" spans="1:1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</row>
    <row r="828" spans="1:1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</row>
    <row r="829" spans="1:1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</row>
    <row r="830" spans="1:1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</row>
    <row r="831" spans="1:1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</row>
    <row r="832" spans="1:1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</row>
    <row r="833" spans="1:1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</row>
    <row r="834" spans="1:1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</row>
    <row r="835" spans="1:1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</row>
    <row r="836" spans="1:1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</row>
    <row r="837" spans="1:1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</row>
    <row r="838" spans="1:1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</row>
    <row r="839" spans="1:1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</row>
    <row r="840" spans="1:1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</row>
    <row r="841" spans="1:1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</row>
    <row r="842" spans="1:1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</row>
    <row r="843" spans="1:1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</row>
    <row r="844" spans="1:1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</row>
    <row r="845" spans="1:1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</row>
    <row r="846" spans="1:1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</row>
    <row r="847" spans="1:1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</row>
    <row r="848" spans="1:1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</row>
    <row r="849" spans="1:1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</row>
    <row r="850" spans="1:1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</row>
    <row r="851" spans="1:1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</row>
    <row r="852" spans="1:1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</row>
    <row r="853" spans="1:1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</row>
    <row r="854" spans="1:1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</row>
    <row r="855" spans="1:1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</row>
    <row r="856" spans="1:1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</row>
    <row r="857" spans="1:1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</row>
    <row r="858" spans="1:1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</row>
    <row r="859" spans="1:1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</row>
    <row r="860" spans="1:1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</row>
    <row r="861" spans="1:1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</row>
    <row r="862" spans="1:1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</row>
    <row r="863" spans="1:1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</row>
    <row r="864" spans="1:1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</row>
    <row r="865" spans="1:1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</row>
    <row r="866" spans="1:1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</row>
    <row r="867" spans="1:1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</row>
    <row r="868" spans="1:1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</row>
    <row r="869" spans="1:1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</row>
    <row r="870" spans="1:1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</row>
    <row r="871" spans="1:1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</row>
    <row r="872" spans="1:1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</row>
    <row r="873" spans="1:1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</row>
    <row r="874" spans="1:1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</row>
    <row r="875" spans="1:1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</row>
    <row r="876" spans="1:1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</row>
    <row r="877" spans="1:1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</row>
    <row r="878" spans="1:1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</row>
    <row r="879" spans="1:1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</row>
    <row r="880" spans="1:1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</row>
    <row r="881" spans="1:1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</row>
    <row r="882" spans="1:1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</row>
    <row r="883" spans="1:1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</row>
    <row r="884" spans="1:1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</row>
    <row r="885" spans="1:1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</row>
    <row r="886" spans="1:1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</row>
    <row r="887" spans="1:1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</row>
    <row r="888" spans="1:1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</row>
    <row r="889" spans="1:1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</row>
    <row r="890" spans="1:1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</row>
    <row r="891" spans="1:1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</row>
    <row r="892" spans="1:1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</row>
    <row r="893" spans="1:1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</row>
    <row r="894" spans="1:1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</row>
    <row r="895" spans="1:1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</row>
    <row r="896" spans="1:1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</row>
    <row r="897" spans="1:1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</row>
    <row r="898" spans="1:1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</row>
    <row r="899" spans="1:1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</row>
    <row r="900" spans="1:1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</row>
    <row r="901" spans="1:1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</row>
    <row r="902" spans="1:1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</row>
    <row r="903" spans="1:1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</row>
    <row r="904" spans="1:1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</row>
    <row r="905" spans="1:1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</row>
    <row r="906" spans="1:1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</row>
    <row r="907" spans="1:1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</row>
    <row r="908" spans="1:1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</row>
    <row r="909" spans="1:1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</row>
    <row r="910" spans="1:1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</row>
    <row r="911" spans="1:1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</row>
    <row r="912" spans="1:1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</row>
    <row r="913" spans="1:1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</row>
    <row r="914" spans="1: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</row>
    <row r="915" spans="1:1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</row>
    <row r="916" spans="1:1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</row>
    <row r="917" spans="1:1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</row>
    <row r="918" spans="1:1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</row>
    <row r="919" spans="1:1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</row>
    <row r="920" spans="1:1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</row>
    <row r="921" spans="1:1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</row>
    <row r="922" spans="1:1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</row>
    <row r="923" spans="1:1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</row>
    <row r="924" spans="1:1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</row>
    <row r="925" spans="1:1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</row>
    <row r="926" spans="1:1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</row>
    <row r="927" spans="1:1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</row>
    <row r="928" spans="1:1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</row>
    <row r="929" spans="1:1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</row>
    <row r="930" spans="1:1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</row>
    <row r="931" spans="1:1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</row>
    <row r="932" spans="1:1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</row>
    <row r="933" spans="1:1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</row>
    <row r="934" spans="1:1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</row>
    <row r="935" spans="1:1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</row>
    <row r="936" spans="1:1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</row>
    <row r="937" spans="1:1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</row>
    <row r="938" spans="1:1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</row>
    <row r="939" spans="1:1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</row>
    <row r="940" spans="1:1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</row>
    <row r="941" spans="1:1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</row>
    <row r="942" spans="1:1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</row>
    <row r="943" spans="1:1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</row>
    <row r="944" spans="1:1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</row>
    <row r="945" spans="1:1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</row>
    <row r="946" spans="1:1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</row>
    <row r="947" spans="1:1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</row>
    <row r="948" spans="1:1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</row>
    <row r="949" spans="1:1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</row>
    <row r="950" spans="1:1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</row>
    <row r="951" spans="1:1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</row>
    <row r="952" spans="1:1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</row>
    <row r="953" spans="1:1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</row>
    <row r="954" spans="1:1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</row>
    <row r="955" spans="1:1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</row>
    <row r="956" spans="1:1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</row>
    <row r="957" spans="1:1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</row>
    <row r="958" spans="1:1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</row>
    <row r="959" spans="1:1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</row>
    <row r="960" spans="1:1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</row>
    <row r="961" spans="1:1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</row>
    <row r="962" spans="1:1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</row>
    <row r="963" spans="1:1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</row>
    <row r="964" spans="1:1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</row>
    <row r="965" spans="1:1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</row>
    <row r="966" spans="1:1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</row>
    <row r="967" spans="1:1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</row>
    <row r="968" spans="1:1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</row>
    <row r="969" spans="1:1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</row>
    <row r="970" spans="1:1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</row>
    <row r="971" spans="1:1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</row>
    <row r="972" spans="1:1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</row>
    <row r="973" spans="1:1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</row>
    <row r="974" spans="1:1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</row>
    <row r="975" spans="1:1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</row>
    <row r="976" spans="1:1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</row>
    <row r="977" spans="1:1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</row>
    <row r="978" spans="1:1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</row>
    <row r="979" spans="1:1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</row>
    <row r="980" spans="1:1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</row>
    <row r="981" spans="1:1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</row>
    <row r="982" spans="1:1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</row>
    <row r="983" spans="1:1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</row>
    <row r="984" spans="1:1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</row>
    <row r="985" spans="1:1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</row>
    <row r="986" spans="1:1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</row>
    <row r="987" spans="1:1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</row>
    <row r="988" spans="1:1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</row>
    <row r="989" spans="1:1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</row>
    <row r="990" spans="1:1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</row>
    <row r="991" spans="1:1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</row>
    <row r="992" spans="1:1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</row>
    <row r="993" spans="1:1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</row>
    <row r="994" spans="1:1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</row>
    <row r="995" spans="1:1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</row>
    <row r="996" spans="1:1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</row>
    <row r="997" spans="1:1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</row>
    <row r="998" spans="1:1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</row>
    <row r="999" spans="1:1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</row>
    <row r="1000" spans="1:1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</row>
    <row r="1001" spans="1:14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</row>
    <row r="1002" spans="1:14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</row>
    <row r="1003" spans="1:14" ht="15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</row>
    <row r="1004" spans="1:14" ht="15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</row>
    <row r="1005" spans="1:14" ht="15.7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</row>
    <row r="1006" spans="1:14" ht="15.7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</row>
    <row r="1007" spans="1:14" ht="15.7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</row>
    <row r="1008" spans="1:14" ht="15.7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</row>
    <row r="1009" spans="1:14" ht="15.75" customHeight="1">
      <c r="A1009" s="2"/>
      <c r="B1009" s="2"/>
      <c r="C1009" s="2"/>
      <c r="N1009" s="2"/>
    </row>
  </sheetData>
  <mergeCells count="2">
    <mergeCell ref="A2:K2"/>
    <mergeCell ref="A1:K1"/>
  </mergeCells>
  <pageMargins left="0.7" right="0.7" top="0.75" bottom="0.75" header="0" footer="0"/>
  <pageSetup paperSize="8" orientation="landscape"/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Veld, J.P.O. Op 't (Joost, Student B-IEM)</dc:creator>
  <cp:lastModifiedBy>Veld, J.P.O. Op 't (Joost, Student B-IEM)</cp:lastModifiedBy>
  <dcterms:created xsi:type="dcterms:W3CDTF">2025-06-15T13:22:17Z</dcterms:created>
  <dcterms:modified xsi:type="dcterms:W3CDTF">2026-08-20T14:36:00Z</dcterms:modified>
</cp:coreProperties>
</file>